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QM\QM2\QS000X\QS0010 QVP\QS-0010 Ausgabe 3.1 - Renaming\"/>
    </mc:Choice>
  </mc:AlternateContent>
  <bookViews>
    <workbookView xWindow="0" yWindow="0" windowWidth="26360" windowHeight="16670" tabRatio="592"/>
  </bookViews>
  <sheets>
    <sheet name="Deckblatt - Overview" sheetId="3" r:id="rId1"/>
    <sheet name="Teilebündelung - parts bundling" sheetId="4" r:id="rId2"/>
    <sheet name="Fragen - Questions" sheetId="5" r:id="rId3"/>
    <sheet name="geforderte Dok.-req.Doc." sheetId="6" r:id="rId4"/>
    <sheet name="Herstellb. - Manufacturability" sheetId="7" r:id="rId5"/>
    <sheet name="Information " sheetId="2" state="hidden" r:id="rId6"/>
  </sheets>
  <definedNames>
    <definedName name="_xlnm.Print_Area" localSheetId="0">'Deckblatt - Overview'!$A$1:$AI$29</definedName>
    <definedName name="_xlnm.Print_Area" localSheetId="2">'Fragen - Questions'!$B$1:$H$99</definedName>
    <definedName name="_xlnm.Print_Area" localSheetId="3">'geforderte Dok.-req.Doc.'!$B$1:$K$22</definedName>
    <definedName name="_xlnm.Print_Area" localSheetId="4">'Herstellb. - Manufacturability'!$B$1:$AJ$41</definedName>
    <definedName name="_xlnm.Print_Area" localSheetId="1">'Teilebündelung - parts bundling'!$B$1:$H$25</definedName>
    <definedName name="_xlnm.Print_Titles" localSheetId="2">'Fragen - Questions'!$3:$4</definedName>
    <definedName name="_xlnm.Print_Titles" localSheetId="3">'geforderte Dok.-req.Doc.'!$3:$3</definedName>
    <definedName name="_xlnm.Print_Titles" localSheetId="1">'Teilebündelung - parts bundling'!$3:$4</definedName>
    <definedName name="Z_92BDFA45_9ABC_450A_833A_97F7232480F3_.wvu.Cols" localSheetId="2" hidden="1">'Fragen - Questions'!$C:$C</definedName>
    <definedName name="Z_92BDFA45_9ABC_450A_833A_97F7232480F3_.wvu.Cols" localSheetId="4" hidden="1">'Herstellb. - Manufacturability'!$G:$G</definedName>
    <definedName name="Z_92BDFA45_9ABC_450A_833A_97F7232480F3_.wvu.PrintArea" localSheetId="0" hidden="1">'Deckblatt - Overview'!$A$1:$AI$29</definedName>
    <definedName name="Z_92BDFA45_9ABC_450A_833A_97F7232480F3_.wvu.PrintArea" localSheetId="2" hidden="1">'Fragen - Questions'!$B$1:$H$99</definedName>
    <definedName name="Z_92BDFA45_9ABC_450A_833A_97F7232480F3_.wvu.PrintArea" localSheetId="3" hidden="1">'geforderte Dok.-req.Doc.'!$B$1:$K$22</definedName>
    <definedName name="Z_92BDFA45_9ABC_450A_833A_97F7232480F3_.wvu.PrintArea" localSheetId="4" hidden="1">'Herstellb. - Manufacturability'!$B$1:$AJ$41</definedName>
    <definedName name="Z_92BDFA45_9ABC_450A_833A_97F7232480F3_.wvu.PrintArea" localSheetId="1" hidden="1">'Teilebündelung - parts bundling'!$B$1:$H$25</definedName>
    <definedName name="Z_92BDFA45_9ABC_450A_833A_97F7232480F3_.wvu.PrintTitles" localSheetId="2" hidden="1">'Fragen - Questions'!$3:$4</definedName>
    <definedName name="Z_92BDFA45_9ABC_450A_833A_97F7232480F3_.wvu.PrintTitles" localSheetId="3" hidden="1">'geforderte Dok.-req.Doc.'!$3:$3</definedName>
    <definedName name="Z_92BDFA45_9ABC_450A_833A_97F7232480F3_.wvu.PrintTitles" localSheetId="1" hidden="1">'Teilebündelung - parts bundling'!$3:$4</definedName>
    <definedName name="Z_FAF4F231_37F3_4087_B520_DEB1AE8F3C91_.wvu.Cols" localSheetId="2" hidden="1">'Fragen - Questions'!$C:$C</definedName>
    <definedName name="Z_FAF4F231_37F3_4087_B520_DEB1AE8F3C91_.wvu.Cols" localSheetId="4" hidden="1">'Herstellb. - Manufacturability'!$G:$G</definedName>
    <definedName name="Z_FAF4F231_37F3_4087_B520_DEB1AE8F3C91_.wvu.PrintArea" localSheetId="0" hidden="1">'Deckblatt - Overview'!$A$1:$AI$29</definedName>
    <definedName name="Z_FAF4F231_37F3_4087_B520_DEB1AE8F3C91_.wvu.PrintArea" localSheetId="2" hidden="1">'Fragen - Questions'!$B$1:$H$99</definedName>
    <definedName name="Z_FAF4F231_37F3_4087_B520_DEB1AE8F3C91_.wvu.PrintArea" localSheetId="3" hidden="1">'geforderte Dok.-req.Doc.'!$B$1:$K$22</definedName>
    <definedName name="Z_FAF4F231_37F3_4087_B520_DEB1AE8F3C91_.wvu.PrintArea" localSheetId="4" hidden="1">'Herstellb. - Manufacturability'!$B$1:$AJ$41</definedName>
    <definedName name="Z_FAF4F231_37F3_4087_B520_DEB1AE8F3C91_.wvu.PrintArea" localSheetId="1" hidden="1">'Teilebündelung - parts bundling'!$B$1:$H$25</definedName>
    <definedName name="Z_FAF4F231_37F3_4087_B520_DEB1AE8F3C91_.wvu.PrintTitles" localSheetId="2" hidden="1">'Fragen - Questions'!$3:$4</definedName>
    <definedName name="Z_FAF4F231_37F3_4087_B520_DEB1AE8F3C91_.wvu.PrintTitles" localSheetId="3" hidden="1">'geforderte Dok.-req.Doc.'!$3:$3</definedName>
    <definedName name="Z_FAF4F231_37F3_4087_B520_DEB1AE8F3C91_.wvu.PrintTitles" localSheetId="1" hidden="1">'Teilebündelung - parts bundling'!$3:$4</definedName>
  </definedNames>
  <calcPr calcId="162913"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 i="6" l="1"/>
  <c r="H4" i="6" l="1"/>
  <c r="G4" i="6"/>
  <c r="D4" i="6"/>
  <c r="B16" i="5"/>
  <c r="B87" i="5"/>
  <c r="B80" i="5"/>
  <c r="B72" i="5"/>
  <c r="B58" i="5"/>
  <c r="B55" i="5"/>
  <c r="B47" i="5"/>
  <c r="B41" i="5"/>
  <c r="B39" i="5"/>
  <c r="B24" i="5"/>
  <c r="B19" i="5"/>
  <c r="B7" i="5"/>
  <c r="B24" i="3"/>
  <c r="R28" i="3"/>
  <c r="K7" i="3"/>
  <c r="Q6" i="7" l="1"/>
  <c r="B8" i="7" l="1"/>
  <c r="B21" i="3" l="1"/>
  <c r="C6" i="6" l="1"/>
  <c r="H3" i="5"/>
  <c r="C15" i="6"/>
  <c r="C8" i="6"/>
  <c r="H5" i="6"/>
  <c r="G5" i="6"/>
  <c r="D5" i="6"/>
  <c r="I4" i="6"/>
  <c r="F4" i="6"/>
  <c r="E4" i="6"/>
  <c r="C4" i="6"/>
  <c r="B3" i="6"/>
  <c r="D1" i="6"/>
  <c r="B1" i="6"/>
  <c r="AD38" i="7"/>
  <c r="R38" i="7"/>
  <c r="N38" i="7"/>
  <c r="B38" i="7"/>
  <c r="B36" i="7"/>
  <c r="B34" i="7"/>
  <c r="B31" i="7"/>
  <c r="L30" i="7"/>
  <c r="L28" i="7"/>
  <c r="E28" i="7"/>
  <c r="L26" i="7"/>
  <c r="L25" i="7"/>
  <c r="E25" i="7"/>
  <c r="B24" i="7"/>
  <c r="J22" i="7"/>
  <c r="J21" i="7"/>
  <c r="J20" i="7"/>
  <c r="J19" i="7"/>
  <c r="J18" i="7"/>
  <c r="J17" i="7"/>
  <c r="J16" i="7"/>
  <c r="J15" i="7"/>
  <c r="J14" i="7"/>
  <c r="J13" i="7"/>
  <c r="J12" i="7"/>
  <c r="I11" i="7"/>
  <c r="H11" i="7"/>
  <c r="E11" i="7"/>
  <c r="B11" i="7"/>
  <c r="B9" i="7"/>
  <c r="AB8" i="7"/>
  <c r="AB7" i="7"/>
  <c r="B7" i="7"/>
  <c r="B6" i="7"/>
  <c r="Q5" i="7"/>
  <c r="B5" i="7"/>
  <c r="Q4" i="7"/>
  <c r="B4" i="7"/>
  <c r="AB3" i="7"/>
  <c r="Q3" i="7"/>
  <c r="B3" i="7"/>
  <c r="B1" i="7"/>
  <c r="C14" i="6"/>
  <c r="C13" i="6"/>
  <c r="C12" i="6"/>
  <c r="C11" i="6"/>
  <c r="C10" i="6"/>
  <c r="C9" i="6"/>
  <c r="B97" i="5"/>
  <c r="B95" i="5"/>
  <c r="F93" i="5"/>
  <c r="B91" i="5"/>
  <c r="B90" i="5"/>
  <c r="B88" i="5"/>
  <c r="F86" i="5"/>
  <c r="B84" i="5"/>
  <c r="B83" i="5"/>
  <c r="B81" i="5"/>
  <c r="B78" i="5"/>
  <c r="B77" i="5"/>
  <c r="F75" i="5"/>
  <c r="B73" i="5"/>
  <c r="B70" i="5"/>
  <c r="B69" i="5"/>
  <c r="F67" i="5"/>
  <c r="B62" i="5"/>
  <c r="B61" i="5"/>
  <c r="B59" i="5"/>
  <c r="F57" i="5"/>
  <c r="B54" i="5"/>
  <c r="B53" i="5"/>
  <c r="B51" i="5"/>
  <c r="B50" i="5"/>
  <c r="B48" i="5"/>
  <c r="B45" i="5"/>
  <c r="B44" i="5"/>
  <c r="B42" i="5"/>
  <c r="F38" i="5"/>
  <c r="B36" i="5"/>
  <c r="B35" i="5"/>
  <c r="B33" i="5"/>
  <c r="B32" i="5"/>
  <c r="B30" i="5"/>
  <c r="B29" i="5"/>
  <c r="B27" i="5"/>
  <c r="B26" i="5"/>
  <c r="B25" i="5"/>
  <c r="B23" i="5"/>
  <c r="B22" i="5"/>
  <c r="B20" i="5"/>
  <c r="B17" i="5"/>
  <c r="F15" i="5"/>
  <c r="B11" i="5"/>
  <c r="B10" i="5"/>
  <c r="B8" i="5"/>
  <c r="F4" i="5"/>
  <c r="E4" i="5"/>
  <c r="G3" i="5"/>
  <c r="F3" i="5"/>
  <c r="E3" i="5"/>
  <c r="B3" i="5"/>
  <c r="B2" i="5"/>
  <c r="D1" i="5"/>
  <c r="B1" i="5"/>
  <c r="F5" i="4"/>
  <c r="E5" i="4"/>
  <c r="D5" i="4"/>
  <c r="D4" i="4"/>
  <c r="B4" i="4"/>
  <c r="B3" i="4"/>
  <c r="D1" i="4"/>
  <c r="B1" i="4"/>
  <c r="L22" i="7"/>
  <c r="E93" i="5"/>
  <c r="I74" i="5" s="1"/>
  <c r="E86" i="5"/>
  <c r="H86" i="5" s="1"/>
  <c r="K19" i="3" s="1"/>
  <c r="E75" i="5"/>
  <c r="H75" i="5" s="1"/>
  <c r="K18" i="3" s="1"/>
  <c r="E67" i="5"/>
  <c r="H67" i="5" s="1"/>
  <c r="K17" i="3" s="1"/>
  <c r="E57" i="5"/>
  <c r="I51" i="5" s="1"/>
  <c r="I48" i="5"/>
  <c r="E38" i="5"/>
  <c r="H38" i="5" s="1"/>
  <c r="K15" i="3" s="1"/>
  <c r="E15" i="5"/>
  <c r="I14" i="5" s="1"/>
  <c r="E6" i="5"/>
  <c r="H6" i="5" s="1"/>
  <c r="K13" i="3" s="1"/>
  <c r="E32" i="3"/>
  <c r="G28" i="3"/>
  <c r="B28" i="3"/>
  <c r="B20" i="3"/>
  <c r="B93" i="5" s="1"/>
  <c r="B19" i="3"/>
  <c r="B86" i="5" s="1"/>
  <c r="B18" i="3"/>
  <c r="B75" i="5" s="1"/>
  <c r="B17" i="3"/>
  <c r="B67" i="5" s="1"/>
  <c r="B16" i="3"/>
  <c r="B57" i="5" s="1"/>
  <c r="B15" i="3"/>
  <c r="B38" i="5" s="1"/>
  <c r="B14" i="3"/>
  <c r="B15" i="5" s="1"/>
  <c r="B13" i="3"/>
  <c r="B6" i="5" s="1"/>
  <c r="T12" i="3"/>
  <c r="Q12" i="3"/>
  <c r="N12" i="3"/>
  <c r="K12" i="3"/>
  <c r="B12" i="3"/>
  <c r="K9" i="3"/>
  <c r="B9" i="3"/>
  <c r="V7" i="3"/>
  <c r="B7" i="3"/>
  <c r="V5" i="3"/>
  <c r="K5" i="3"/>
  <c r="B5" i="3"/>
  <c r="V3" i="3"/>
  <c r="K3" i="3"/>
  <c r="B3" i="3"/>
  <c r="B1" i="3"/>
  <c r="I69" i="5" l="1"/>
  <c r="I57" i="5"/>
  <c r="H57" i="5"/>
  <c r="K16" i="3" s="1"/>
  <c r="I31" i="5"/>
  <c r="H15" i="5"/>
  <c r="K14" i="3" s="1"/>
  <c r="I6" i="5"/>
  <c r="H93" i="5"/>
  <c r="K20" i="3" s="1"/>
  <c r="V10" i="3" l="1"/>
  <c r="I4" i="5"/>
  <c r="H4" i="5"/>
</calcChain>
</file>

<file path=xl/comments1.xml><?xml version="1.0" encoding="utf-8"?>
<comments xmlns="http://schemas.openxmlformats.org/spreadsheetml/2006/main">
  <authors>
    <author>Fehlmann, Jens</author>
  </authors>
  <commentList>
    <comment ref="N12" authorId="0" shapeId="0">
      <text>
        <r>
          <rPr>
            <b/>
            <sz val="9"/>
            <color indexed="81"/>
            <rFont val="Segoe UI"/>
            <family val="2"/>
          </rPr>
          <t xml:space="preserve">Eintrag durch QVP Verantwortlichen KNDS D
</t>
        </r>
        <r>
          <rPr>
            <sz val="9"/>
            <color indexed="81"/>
            <rFont val="Segoe UI"/>
            <family val="2"/>
          </rPr>
          <t xml:space="preserve">
</t>
        </r>
      </text>
    </comment>
  </commentList>
</comments>
</file>

<file path=xl/comments2.xml><?xml version="1.0" encoding="utf-8"?>
<comments xmlns="http://schemas.openxmlformats.org/spreadsheetml/2006/main">
  <authors>
    <author>Schwandt, Morris</author>
  </authors>
  <commentList>
    <comment ref="B13" authorId="0" shapeId="0">
      <text>
        <r>
          <rPr>
            <b/>
            <sz val="9"/>
            <color indexed="81"/>
            <rFont val="Segoe UI"/>
            <family val="2"/>
          </rPr>
          <t>Schwandt, Morris:</t>
        </r>
        <r>
          <rPr>
            <sz val="9"/>
            <color indexed="81"/>
            <rFont val="Segoe UI"/>
            <family val="2"/>
          </rPr>
          <t xml:space="preserve">
Anhänge A ?</t>
        </r>
      </text>
    </comment>
    <comment ref="B15" authorId="0" shapeId="0">
      <text>
        <r>
          <rPr>
            <b/>
            <sz val="9"/>
            <color indexed="81"/>
            <rFont val="Segoe UI"/>
            <family val="2"/>
          </rPr>
          <t>Schwandt, Morris:</t>
        </r>
        <r>
          <rPr>
            <sz val="9"/>
            <color indexed="81"/>
            <rFont val="Segoe UI"/>
            <family val="2"/>
          </rPr>
          <t xml:space="preserve">
Was ist damit gemeint?
</t>
        </r>
      </text>
    </comment>
  </commentList>
</comments>
</file>

<file path=xl/sharedStrings.xml><?xml version="1.0" encoding="utf-8"?>
<sst xmlns="http://schemas.openxmlformats.org/spreadsheetml/2006/main" count="31" uniqueCount="29">
  <si>
    <t>The AQP shall be reviewed and updated in case of changes concerning the parts and / or its process.</t>
  </si>
  <si>
    <t>The changes within the AQP have to be highlighted (identified) and returned to customer.</t>
  </si>
  <si>
    <t>By signing off the AQP cover sheet, the AQP detailed questionaire and its appendixes A will be approved expicitly.</t>
  </si>
  <si>
    <t>Please take in consderation: The AQP is always part of the order.</t>
  </si>
  <si>
    <t>Der AQP ist zu überarbeiten und bei Änderungen an den Teilen und / oder dem Prozess zu aktualisieren.</t>
  </si>
  <si>
    <t>Die Änderungen innerhalb der AQP sind zu kennzeichnen und an den Auftraggeber zurückzusenden.</t>
  </si>
  <si>
    <t>Mit der Unterschrift auf dem AQP-Deckblatt werden der AQP-Detailfragebogen und seine Anhänge A ausdrücklich genehmigt.</t>
  </si>
  <si>
    <t>Bitte bedenken Sie: Die AQP ist immer Teil des Auftrags.</t>
  </si>
  <si>
    <t>Text für Feld Herstellbarkeit</t>
  </si>
  <si>
    <r>
      <t xml:space="preserve">Überlegungen zur Herstellbarkeit des Lieferanten: 
Unser Produktqualitätsplanungsteam hat die folgenden Punkte bewertet und bei der Bewertung der Herstellbarkeit alle Aspekte berücksichtigt. Die </t>
    </r>
    <r>
      <rPr>
        <b/>
        <sz val="11"/>
        <color rgb="FFFF0000"/>
        <rFont val="Calibri"/>
        <family val="2"/>
        <scheme val="minor"/>
      </rPr>
      <t xml:space="preserve">gemäß Bestellung gültigen </t>
    </r>
    <r>
      <rPr>
        <sz val="11"/>
        <color theme="1"/>
        <rFont val="Calibri"/>
        <family val="2"/>
        <scheme val="minor"/>
      </rPr>
      <t>Zeichnungen und/oder Spezifikationen wurden als Grundlage für die Bewertung verwendet. Alle "Nein"-Antworten werden mit beigefügten Notizen erläutert, in denen unsere Bedenken oder Änderungsvorschläge dargelegt werden, damit wir die festgelegten Anforderungen erfüllen können.</t>
    </r>
  </si>
  <si>
    <t>Supplier Manufacturability Considerations:  
Our product quality planning team evaluated the following issues and considered all aspects when conducting the manufacturability assessment. The available drawings and/or specifications were used as the basis of the assessment. All "No" responses are explained with attached notes outlining our areas of concern or proposed changes to enable us to meet the specified requirements.</t>
  </si>
  <si>
    <t>X</t>
  </si>
  <si>
    <t xml:space="preserve"> </t>
  </si>
  <si>
    <t>Nr.</t>
  </si>
  <si>
    <t>Name</t>
  </si>
  <si>
    <t>1)</t>
  </si>
  <si>
    <t>2)</t>
  </si>
  <si>
    <t>3)</t>
  </si>
  <si>
    <t>4)</t>
  </si>
  <si>
    <t>5)</t>
  </si>
  <si>
    <t>6)</t>
  </si>
  <si>
    <t>7)</t>
  </si>
  <si>
    <t>8)</t>
  </si>
  <si>
    <t>9)</t>
  </si>
  <si>
    <t>10)</t>
  </si>
  <si>
    <t>a)</t>
  </si>
  <si>
    <t>11)</t>
  </si>
  <si>
    <t>b)</t>
  </si>
  <si>
    <t xml:space="preserve"> Mat Nr.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</si>
</sst>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quot;%&quot;"/>
    <numFmt numFmtId="165" formatCode="General_)"/>
    <numFmt numFmtId="166" formatCode="dd/mm/yy"/>
    <numFmt numFmtId="167" formatCode="0.0\ &quot;years&quot;"/>
    <numFmt numFmtId="168" formatCode="dd/mm/yy;@"/>
  </numFmts>
  <fonts count="48">
    <font>
      <sz val="11"/>
      <color theme="1"/>
      <name val="Calibri"/>
      <family val="2"/>
      <scheme val="minor"/>
    </font>
    <font>
      <b/>
      <sz val="11"/>
      <color theme="1"/>
      <name val="Calibri"/>
      <family val="2"/>
      <scheme val="minor"/>
    </font>
    <font>
      <sz val="10"/>
      <name val="Arial"/>
      <family val="2"/>
    </font>
    <font>
      <b/>
      <sz val="11"/>
      <color rgb="FFFF0000"/>
      <name val="Calibri"/>
      <family val="2"/>
      <scheme val="minor"/>
    </font>
    <font>
      <b/>
      <sz val="9"/>
      <color indexed="81"/>
      <name val="Segoe UI"/>
      <family val="2"/>
    </font>
    <font>
      <sz val="9"/>
      <color indexed="81"/>
      <name val="Segoe UI"/>
      <family val="2"/>
    </font>
    <font>
      <sz val="11"/>
      <color theme="1"/>
      <name val="Calibri"/>
      <family val="2"/>
      <scheme val="minor"/>
    </font>
    <font>
      <sz val="8"/>
      <color rgb="FF000000"/>
      <name val="Tahoma"/>
      <family val="2"/>
    </font>
    <font>
      <sz val="11"/>
      <color theme="1"/>
      <name val="Arial"/>
      <family val="2"/>
    </font>
    <font>
      <b/>
      <sz val="14"/>
      <color theme="1"/>
      <name val="Arial"/>
      <family val="2"/>
    </font>
    <font>
      <b/>
      <sz val="14"/>
      <color theme="0"/>
      <name val="Arial"/>
      <family val="2"/>
    </font>
    <font>
      <sz val="22"/>
      <color rgb="FFFF0000"/>
      <name val="LcdD"/>
      <family val="5"/>
    </font>
    <font>
      <sz val="8"/>
      <name val="Arial"/>
      <family val="2"/>
    </font>
    <font>
      <sz val="14"/>
      <color theme="1"/>
      <name val="Arial"/>
      <family val="2"/>
    </font>
    <font>
      <b/>
      <sz val="9"/>
      <color theme="1"/>
      <name val="Arial"/>
      <family val="2"/>
    </font>
    <font>
      <sz val="9"/>
      <color theme="1"/>
      <name val="Arial"/>
      <family val="2"/>
    </font>
    <font>
      <sz val="10"/>
      <color theme="1"/>
      <name val="Arial"/>
      <family val="2"/>
    </font>
    <font>
      <b/>
      <sz val="10"/>
      <color theme="1"/>
      <name val="Arial"/>
      <family val="2"/>
    </font>
    <font>
      <b/>
      <sz val="11"/>
      <color theme="1"/>
      <name val="Arial"/>
      <family val="2"/>
    </font>
    <font>
      <u/>
      <sz val="11"/>
      <color theme="10"/>
      <name val="Calibri"/>
      <family val="2"/>
      <scheme val="minor"/>
    </font>
    <font>
      <b/>
      <sz val="8"/>
      <name val="Arial"/>
      <family val="2"/>
    </font>
    <font>
      <sz val="12"/>
      <name val="Arial"/>
      <family val="2"/>
    </font>
    <font>
      <sz val="7"/>
      <name val="Arial"/>
      <family val="2"/>
    </font>
    <font>
      <b/>
      <sz val="12"/>
      <name val="Arial"/>
      <family val="2"/>
    </font>
    <font>
      <b/>
      <sz val="10"/>
      <name val="Arial"/>
      <family val="2"/>
    </font>
    <font>
      <sz val="10"/>
      <name val="Arial MT"/>
    </font>
    <font>
      <b/>
      <sz val="9"/>
      <name val="Arial"/>
      <family val="2"/>
    </font>
    <font>
      <sz val="6"/>
      <color indexed="9"/>
      <name val="Arial"/>
      <family val="2"/>
    </font>
    <font>
      <b/>
      <sz val="16"/>
      <color theme="1"/>
      <name val="Arial"/>
      <family val="2"/>
    </font>
    <font>
      <b/>
      <sz val="12"/>
      <color theme="1"/>
      <name val="Arial"/>
      <family val="2"/>
    </font>
    <font>
      <b/>
      <sz val="8"/>
      <color theme="1"/>
      <name val="Arial"/>
      <family val="2"/>
    </font>
    <font>
      <sz val="6"/>
      <color theme="1"/>
      <name val="Arial"/>
      <family val="2"/>
    </font>
    <font>
      <sz val="12"/>
      <color theme="1"/>
      <name val="Arial"/>
      <family val="2"/>
    </font>
    <font>
      <b/>
      <sz val="12"/>
      <color theme="1"/>
      <name val="Calibri"/>
      <family val="2"/>
      <scheme val="minor"/>
    </font>
    <font>
      <sz val="12"/>
      <color theme="1"/>
      <name val="Calibri"/>
      <family val="2"/>
      <scheme val="minor"/>
    </font>
    <font>
      <b/>
      <sz val="18"/>
      <color theme="1"/>
      <name val="Arial"/>
      <family val="2"/>
    </font>
    <font>
      <sz val="14"/>
      <color theme="0" tint="-4.9989318521683403E-2"/>
      <name val="Arial"/>
      <family val="2"/>
    </font>
    <font>
      <sz val="8"/>
      <color theme="1"/>
      <name val="Arial"/>
      <family val="2"/>
    </font>
    <font>
      <b/>
      <sz val="7"/>
      <color theme="1"/>
      <name val="Arial"/>
      <family val="2"/>
    </font>
    <font>
      <b/>
      <sz val="14"/>
      <name val="Arial"/>
      <family val="2"/>
    </font>
    <font>
      <b/>
      <sz val="8"/>
      <color indexed="55"/>
      <name val="Arial"/>
      <family val="2"/>
    </font>
    <font>
      <u/>
      <sz val="10"/>
      <name val="Arial"/>
      <family val="2"/>
    </font>
    <font>
      <b/>
      <sz val="14"/>
      <color theme="1"/>
      <name val="Calibri"/>
      <family val="2"/>
      <scheme val="minor"/>
    </font>
    <font>
      <b/>
      <sz val="16"/>
      <color theme="1"/>
      <name val="Calibri"/>
      <family val="2"/>
      <scheme val="minor"/>
    </font>
    <font>
      <b/>
      <sz val="16"/>
      <name val="Calibri"/>
      <family val="2"/>
      <scheme val="minor"/>
    </font>
    <font>
      <i/>
      <sz val="8"/>
      <color theme="1"/>
      <name val="Arial"/>
      <family val="2"/>
    </font>
    <font>
      <sz val="11"/>
      <color theme="1"/>
      <name val="Segoe UI"/>
      <family val="2"/>
    </font>
    <font>
      <i/>
      <sz val="9"/>
      <color theme="1"/>
      <name val="Arial"/>
      <family val="2"/>
    </font>
  </fonts>
  <fills count="10">
    <fill>
      <patternFill patternType="none"/>
    </fill>
    <fill>
      <patternFill patternType="gray125"/>
    </fill>
    <fill>
      <patternFill patternType="solid">
        <fgColor indexed="65"/>
        <bgColor indexed="64"/>
      </patternFill>
    </fill>
    <fill>
      <patternFill patternType="solid">
        <fgColor rgb="FFA4FEAD"/>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0" tint="-0.14999847407452621"/>
        <bgColor indexed="64"/>
      </patternFill>
    </fill>
  </fills>
  <borders count="44">
    <border>
      <left/>
      <right/>
      <top/>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bottom style="dashed">
        <color indexed="64"/>
      </bottom>
      <diagonal/>
    </border>
    <border>
      <left/>
      <right/>
      <top style="dashed">
        <color indexed="64"/>
      </top>
      <bottom/>
      <diagonal/>
    </border>
  </borders>
  <cellStyleXfs count="5">
    <xf numFmtId="0" fontId="0" fillId="0" borderId="0"/>
    <xf numFmtId="0" fontId="2" fillId="0" borderId="0"/>
    <xf numFmtId="9" fontId="6" fillId="0" borderId="0" applyFont="0" applyFill="0" applyBorder="0" applyAlignment="0" applyProtection="0"/>
    <xf numFmtId="0" fontId="19" fillId="0" borderId="0" applyNumberFormat="0" applyFill="0" applyBorder="0" applyAlignment="0" applyProtection="0"/>
    <xf numFmtId="0" fontId="2" fillId="0" borderId="0"/>
  </cellStyleXfs>
  <cellXfs count="413">
    <xf numFmtId="0" fontId="0" fillId="0" borderId="0" xfId="0"/>
    <xf numFmtId="0" fontId="2" fillId="0" borderId="0" xfId="1" applyFont="1"/>
    <xf numFmtId="0" fontId="1" fillId="0" borderId="0" xfId="0" applyFont="1" applyProtection="1"/>
    <xf numFmtId="0" fontId="0" fillId="0" borderId="0" xfId="0" applyProtection="1"/>
    <xf numFmtId="0" fontId="0" fillId="0" borderId="0" xfId="0" applyAlignment="1" applyProtection="1">
      <alignment wrapText="1"/>
    </xf>
    <xf numFmtId="0" fontId="10" fillId="0" borderId="0" xfId="0" applyFont="1" applyBorder="1" applyAlignment="1" applyProtection="1">
      <alignment vertical="top"/>
    </xf>
    <xf numFmtId="0" fontId="9" fillId="0" borderId="0" xfId="0" applyFont="1" applyBorder="1" applyAlignment="1" applyProtection="1">
      <alignment vertical="top"/>
    </xf>
    <xf numFmtId="0" fontId="11" fillId="0" borderId="0" xfId="0" applyFont="1" applyBorder="1" applyAlignment="1" applyProtection="1">
      <alignment horizontal="right" vertical="top"/>
    </xf>
    <xf numFmtId="0" fontId="8" fillId="0" borderId="0" xfId="0" applyFont="1" applyProtection="1"/>
    <xf numFmtId="0" fontId="12" fillId="2" borderId="0" xfId="0" applyFont="1" applyFill="1" applyProtection="1"/>
    <xf numFmtId="0" fontId="13" fillId="0" borderId="0" xfId="0" applyFont="1" applyBorder="1" applyAlignment="1" applyProtection="1">
      <alignment vertical="top"/>
    </xf>
    <xf numFmtId="0" fontId="9" fillId="0" borderId="0" xfId="0" applyFont="1" applyBorder="1" applyAlignment="1" applyProtection="1">
      <alignment horizontal="left" vertical="top"/>
    </xf>
    <xf numFmtId="0" fontId="9" fillId="0" borderId="1" xfId="0" applyFont="1" applyBorder="1" applyAlignment="1" applyProtection="1">
      <alignment horizontal="left" vertical="top"/>
    </xf>
    <xf numFmtId="0" fontId="14" fillId="0" borderId="5" xfId="0" applyFont="1" applyBorder="1" applyAlignment="1" applyProtection="1">
      <alignment vertical="top"/>
    </xf>
    <xf numFmtId="0" fontId="14" fillId="0" borderId="9" xfId="0" applyFont="1" applyBorder="1" applyAlignment="1" applyProtection="1">
      <alignment vertical="top"/>
    </xf>
    <xf numFmtId="0" fontId="14" fillId="0" borderId="10" xfId="0" applyFont="1" applyBorder="1" applyAlignment="1" applyProtection="1">
      <alignment vertical="top"/>
    </xf>
    <xf numFmtId="0" fontId="8" fillId="0" borderId="0" xfId="0" applyFont="1" applyFill="1" applyBorder="1" applyProtection="1"/>
    <xf numFmtId="0" fontId="12" fillId="0" borderId="18" xfId="4" applyFont="1" applyFill="1" applyBorder="1" applyAlignment="1" applyProtection="1">
      <alignment vertical="center"/>
    </xf>
    <xf numFmtId="0" fontId="20" fillId="0" borderId="18" xfId="4" applyFont="1" applyFill="1" applyBorder="1" applyAlignment="1" applyProtection="1">
      <alignment vertical="center"/>
    </xf>
    <xf numFmtId="49" fontId="12" fillId="0" borderId="18" xfId="4" applyNumberFormat="1" applyFont="1" applyFill="1" applyBorder="1" applyAlignment="1" applyProtection="1">
      <alignment vertical="center"/>
    </xf>
    <xf numFmtId="49" fontId="21" fillId="0" borderId="18" xfId="4" applyNumberFormat="1" applyFont="1" applyFill="1" applyBorder="1" applyAlignment="1" applyProtection="1">
      <alignment vertical="center"/>
    </xf>
    <xf numFmtId="49" fontId="2" fillId="0" borderId="18" xfId="4" applyNumberFormat="1" applyFont="1" applyFill="1" applyBorder="1" applyAlignment="1" applyProtection="1">
      <alignment vertical="center"/>
    </xf>
    <xf numFmtId="0" fontId="2" fillId="0" borderId="18" xfId="1" applyFill="1" applyBorder="1" applyAlignment="1" applyProtection="1">
      <alignment vertical="center"/>
    </xf>
    <xf numFmtId="0" fontId="2" fillId="0" borderId="18" xfId="4" applyFill="1" applyBorder="1" applyProtection="1"/>
    <xf numFmtId="0" fontId="2" fillId="0" borderId="0" xfId="4" applyFill="1" applyBorder="1" applyProtection="1"/>
    <xf numFmtId="49" fontId="20" fillId="0" borderId="18" xfId="4" applyNumberFormat="1" applyFont="1" applyFill="1" applyBorder="1" applyAlignment="1" applyProtection="1">
      <alignment vertical="center"/>
    </xf>
    <xf numFmtId="0" fontId="2" fillId="0" borderId="18" xfId="4" applyFill="1" applyBorder="1" applyAlignment="1" applyProtection="1">
      <alignment vertical="center"/>
    </xf>
    <xf numFmtId="0" fontId="8" fillId="0" borderId="18" xfId="0" applyFont="1" applyFill="1" applyBorder="1" applyProtection="1"/>
    <xf numFmtId="165" fontId="12" fillId="0" borderId="18" xfId="4" applyNumberFormat="1" applyFont="1" applyBorder="1" applyAlignment="1" applyProtection="1">
      <alignment vertical="center"/>
    </xf>
    <xf numFmtId="49" fontId="2" fillId="0" borderId="18" xfId="4" applyNumberFormat="1" applyFill="1" applyBorder="1" applyAlignment="1" applyProtection="1">
      <alignment vertical="center"/>
    </xf>
    <xf numFmtId="165" fontId="12" fillId="0" borderId="0" xfId="4" applyNumberFormat="1" applyFont="1" applyFill="1" applyBorder="1" applyAlignment="1" applyProtection="1">
      <alignment horizontal="left" vertical="center"/>
    </xf>
    <xf numFmtId="0" fontId="12" fillId="0" borderId="0" xfId="4" applyFont="1" applyFill="1" applyBorder="1" applyAlignment="1" applyProtection="1">
      <alignment vertical="center"/>
    </xf>
    <xf numFmtId="0" fontId="20" fillId="0" borderId="0" xfId="4" applyFont="1" applyFill="1" applyBorder="1" applyAlignment="1" applyProtection="1">
      <alignment vertical="center"/>
    </xf>
    <xf numFmtId="49" fontId="12" fillId="0" borderId="0" xfId="4" applyNumberFormat="1" applyFont="1" applyFill="1" applyBorder="1" applyAlignment="1" applyProtection="1">
      <alignment vertical="center"/>
    </xf>
    <xf numFmtId="49" fontId="2" fillId="0" borderId="0" xfId="4" applyNumberFormat="1" applyFill="1" applyBorder="1" applyAlignment="1" applyProtection="1">
      <alignment vertical="center"/>
    </xf>
    <xf numFmtId="0" fontId="2" fillId="0" borderId="0" xfId="1" applyFill="1" applyBorder="1" applyAlignment="1" applyProtection="1">
      <alignment vertical="center"/>
    </xf>
    <xf numFmtId="0" fontId="2" fillId="0" borderId="0" xfId="1" applyFill="1" applyBorder="1" applyProtection="1"/>
    <xf numFmtId="0" fontId="2" fillId="0" borderId="0" xfId="1" applyFont="1" applyFill="1" applyBorder="1" applyAlignment="1" applyProtection="1">
      <alignment vertical="center"/>
    </xf>
    <xf numFmtId="165" fontId="22" fillId="0" borderId="0" xfId="4" applyNumberFormat="1" applyFont="1" applyFill="1" applyBorder="1" applyAlignment="1" applyProtection="1">
      <alignment horizontal="left" vertical="center"/>
    </xf>
    <xf numFmtId="165" fontId="12" fillId="0" borderId="0" xfId="4" applyNumberFormat="1" applyFont="1" applyFill="1" applyBorder="1" applyAlignment="1" applyProtection="1">
      <alignment vertical="center"/>
    </xf>
    <xf numFmtId="0" fontId="2" fillId="0" borderId="0" xfId="4" applyFont="1" applyFill="1" applyBorder="1" applyProtection="1"/>
    <xf numFmtId="49" fontId="12" fillId="0" borderId="0" xfId="4" applyNumberFormat="1" applyFont="1" applyFill="1" applyBorder="1" applyAlignment="1" applyProtection="1">
      <alignment horizontal="left" vertical="center"/>
    </xf>
    <xf numFmtId="0" fontId="23" fillId="4" borderId="0" xfId="4" applyFont="1" applyFill="1" applyAlignment="1" applyProtection="1">
      <alignment horizontal="left"/>
    </xf>
    <xf numFmtId="0" fontId="12" fillId="4" borderId="0" xfId="4" quotePrefix="1" applyFont="1" applyFill="1" applyAlignment="1" applyProtection="1">
      <alignment horizontal="center"/>
    </xf>
    <xf numFmtId="0" fontId="2" fillId="4" borderId="0" xfId="1" applyFill="1" applyProtection="1"/>
    <xf numFmtId="0" fontId="2" fillId="4" borderId="0" xfId="1" applyFill="1" applyBorder="1" applyProtection="1"/>
    <xf numFmtId="165" fontId="24" fillId="4" borderId="0" xfId="4" applyNumberFormat="1" applyFont="1" applyFill="1" applyBorder="1" applyProtection="1"/>
    <xf numFmtId="0" fontId="25" fillId="4" borderId="0" xfId="1" applyFont="1" applyFill="1" applyBorder="1" applyProtection="1"/>
    <xf numFmtId="0" fontId="20" fillId="4" borderId="0" xfId="1" applyFont="1" applyFill="1" applyBorder="1" applyProtection="1"/>
    <xf numFmtId="165" fontId="20" fillId="4" borderId="0" xfId="4" applyNumberFormat="1" applyFont="1" applyFill="1" applyBorder="1" applyProtection="1"/>
    <xf numFmtId="0" fontId="2" fillId="4" borderId="0" xfId="1" applyFont="1" applyFill="1" applyBorder="1" applyProtection="1"/>
    <xf numFmtId="165" fontId="2" fillId="4" borderId="0" xfId="4" applyNumberFormat="1" applyFont="1" applyFill="1" applyBorder="1" applyProtection="1"/>
    <xf numFmtId="0" fontId="12" fillId="4" borderId="0" xfId="1" applyFont="1" applyFill="1" applyBorder="1" applyProtection="1"/>
    <xf numFmtId="0" fontId="12" fillId="0" borderId="0" xfId="1" applyFont="1" applyFill="1" applyBorder="1" applyProtection="1"/>
    <xf numFmtId="0" fontId="2" fillId="0" borderId="0" xfId="1" applyFont="1" applyFill="1" applyBorder="1" applyProtection="1"/>
    <xf numFmtId="0" fontId="23" fillId="0" borderId="0" xfId="1" applyFont="1" applyProtection="1"/>
    <xf numFmtId="165" fontId="21" fillId="0" borderId="0" xfId="4" applyNumberFormat="1" applyFont="1" applyProtection="1"/>
    <xf numFmtId="165" fontId="12" fillId="0" borderId="0" xfId="4" applyNumberFormat="1" applyFont="1" applyBorder="1" applyProtection="1"/>
    <xf numFmtId="0" fontId="2" fillId="0" borderId="0" xfId="1" applyProtection="1"/>
    <xf numFmtId="0" fontId="2" fillId="0" borderId="0" xfId="1" applyBorder="1" applyProtection="1"/>
    <xf numFmtId="165" fontId="24" fillId="0" borderId="0" xfId="4" applyNumberFormat="1" applyFont="1" applyBorder="1" applyProtection="1"/>
    <xf numFmtId="0" fontId="25" fillId="0" borderId="0" xfId="1" applyFont="1" applyBorder="1" applyProtection="1"/>
    <xf numFmtId="0" fontId="2" fillId="0" borderId="0" xfId="1" applyFont="1" applyBorder="1" applyProtection="1"/>
    <xf numFmtId="0" fontId="12" fillId="0" borderId="0" xfId="1" applyFont="1" applyBorder="1" applyProtection="1"/>
    <xf numFmtId="0" fontId="8" fillId="0" borderId="0" xfId="0" applyFont="1" applyAlignment="1" applyProtection="1"/>
    <xf numFmtId="165" fontId="26" fillId="0" borderId="0" xfId="4" applyNumberFormat="1" applyFont="1" applyBorder="1" applyProtection="1"/>
    <xf numFmtId="0" fontId="14" fillId="0" borderId="0" xfId="0" applyFont="1" applyProtection="1"/>
    <xf numFmtId="0" fontId="17" fillId="0" borderId="0" xfId="0" applyFont="1" applyProtection="1"/>
    <xf numFmtId="165" fontId="2" fillId="0" borderId="0" xfId="4" applyNumberFormat="1" applyFont="1" applyBorder="1" applyProtection="1"/>
    <xf numFmtId="0" fontId="16" fillId="0" borderId="0" xfId="0" applyFont="1" applyProtection="1"/>
    <xf numFmtId="0" fontId="14" fillId="0" borderId="22" xfId="0" applyFont="1" applyBorder="1" applyAlignment="1" applyProtection="1">
      <alignment horizontal="left" vertical="top"/>
    </xf>
    <xf numFmtId="0" fontId="14" fillId="0" borderId="24" xfId="0" applyFont="1" applyBorder="1" applyAlignment="1" applyProtection="1">
      <alignment horizontal="left" vertical="top"/>
    </xf>
    <xf numFmtId="0" fontId="14" fillId="0" borderId="23" xfId="0" applyFont="1" applyBorder="1" applyAlignment="1" applyProtection="1">
      <alignment horizontal="left" vertical="top"/>
    </xf>
    <xf numFmtId="0" fontId="14" fillId="0" borderId="0" xfId="0" applyFont="1" applyBorder="1" applyAlignment="1" applyProtection="1">
      <alignment horizontal="left" vertical="top"/>
    </xf>
    <xf numFmtId="0" fontId="2" fillId="0" borderId="0" xfId="1"/>
    <xf numFmtId="0" fontId="23" fillId="0" borderId="0" xfId="1" applyFont="1" applyAlignment="1" applyProtection="1">
      <alignment horizontal="left" vertical="top" wrapText="1"/>
    </xf>
    <xf numFmtId="0" fontId="23" fillId="0" borderId="0" xfId="1" applyFont="1" applyAlignment="1" applyProtection="1">
      <alignment vertical="top" wrapText="1"/>
    </xf>
    <xf numFmtId="1" fontId="23" fillId="0" borderId="0" xfId="1" applyNumberFormat="1" applyFont="1" applyAlignment="1" applyProtection="1">
      <alignment horizontal="center" vertical="top" wrapText="1"/>
    </xf>
    <xf numFmtId="166" fontId="12" fillId="0" borderId="0" xfId="1" applyNumberFormat="1" applyFont="1" applyAlignment="1" applyProtection="1">
      <alignment horizontal="center" vertical="top" wrapText="1"/>
    </xf>
    <xf numFmtId="9" fontId="12" fillId="0" borderId="0" xfId="2" applyFont="1" applyAlignment="1" applyProtection="1">
      <alignment horizontal="center" vertical="top" wrapText="1"/>
    </xf>
    <xf numFmtId="0" fontId="27" fillId="0" borderId="0" xfId="1" applyFont="1" applyFill="1" applyAlignment="1">
      <alignment horizontal="left"/>
    </xf>
    <xf numFmtId="0" fontId="23" fillId="0" borderId="0" xfId="1" applyFont="1" applyFill="1" applyBorder="1" applyAlignment="1" applyProtection="1">
      <alignment horizontal="left" vertical="top" wrapText="1"/>
    </xf>
    <xf numFmtId="0" fontId="23" fillId="0" borderId="0" xfId="1" applyFont="1" applyFill="1" applyBorder="1" applyAlignment="1" applyProtection="1">
      <alignment vertical="top" wrapText="1"/>
    </xf>
    <xf numFmtId="1" fontId="23" fillId="0" borderId="0" xfId="1" applyNumberFormat="1" applyFont="1" applyFill="1" applyBorder="1" applyAlignment="1" applyProtection="1">
      <alignment horizontal="center" vertical="top" wrapText="1"/>
    </xf>
    <xf numFmtId="166" fontId="12" fillId="0" borderId="0" xfId="1" applyNumberFormat="1" applyFont="1" applyFill="1" applyBorder="1" applyAlignment="1" applyProtection="1">
      <alignment horizontal="center" vertical="top" wrapText="1"/>
    </xf>
    <xf numFmtId="9" fontId="12" fillId="0" borderId="0" xfId="2" applyFont="1" applyFill="1" applyBorder="1" applyAlignment="1" applyProtection="1">
      <alignment horizontal="center" vertical="top" wrapText="1"/>
    </xf>
    <xf numFmtId="0" fontId="16" fillId="0" borderId="0" xfId="1" applyFont="1"/>
    <xf numFmtId="0" fontId="29" fillId="5" borderId="26" xfId="0" applyFont="1" applyFill="1" applyBorder="1" applyAlignment="1" applyProtection="1">
      <alignment vertical="center" wrapText="1"/>
    </xf>
    <xf numFmtId="0" fontId="29" fillId="5" borderId="27" xfId="0" applyFont="1" applyFill="1" applyBorder="1" applyAlignment="1" applyProtection="1">
      <alignment vertical="center" wrapText="1"/>
    </xf>
    <xf numFmtId="9" fontId="30" fillId="0" borderId="0" xfId="2" applyFont="1" applyFill="1" applyBorder="1" applyAlignment="1" applyProtection="1">
      <alignment horizontal="center" vertical="center" wrapText="1"/>
    </xf>
    <xf numFmtId="0" fontId="31" fillId="0" borderId="0" xfId="1" applyFont="1" applyFill="1" applyAlignment="1">
      <alignment horizontal="left" wrapText="1"/>
    </xf>
    <xf numFmtId="0" fontId="32" fillId="0" borderId="0" xfId="1" applyFont="1"/>
    <xf numFmtId="0" fontId="34" fillId="5" borderId="20" xfId="0" applyFont="1" applyFill="1" applyBorder="1" applyAlignment="1" applyProtection="1">
      <alignment vertical="center"/>
    </xf>
    <xf numFmtId="0" fontId="34" fillId="5" borderId="29" xfId="0" applyFont="1" applyFill="1" applyBorder="1" applyAlignment="1" applyProtection="1">
      <alignment vertical="center"/>
    </xf>
    <xf numFmtId="9" fontId="29" fillId="0" borderId="0" xfId="2" applyFont="1" applyFill="1" applyBorder="1" applyAlignment="1" applyProtection="1">
      <alignment horizontal="center"/>
    </xf>
    <xf numFmtId="0" fontId="31" fillId="0" borderId="0" xfId="1" applyFont="1" applyFill="1" applyAlignment="1">
      <alignment horizontal="left"/>
    </xf>
    <xf numFmtId="0" fontId="32" fillId="0" borderId="0" xfId="1" applyFont="1" applyFill="1"/>
    <xf numFmtId="0" fontId="33" fillId="5" borderId="30" xfId="0" applyFont="1" applyFill="1" applyBorder="1" applyAlignment="1" applyProtection="1">
      <alignment horizontal="left" vertical="center"/>
    </xf>
    <xf numFmtId="0" fontId="33" fillId="5" borderId="18" xfId="0" applyFont="1" applyFill="1" applyBorder="1" applyAlignment="1" applyProtection="1">
      <alignment horizontal="left" vertical="center"/>
    </xf>
    <xf numFmtId="0" fontId="33" fillId="5" borderId="20" xfId="0" applyFont="1" applyFill="1" applyBorder="1" applyAlignment="1" applyProtection="1">
      <alignment vertical="center"/>
    </xf>
    <xf numFmtId="0" fontId="33" fillId="5" borderId="18" xfId="0" applyFont="1" applyFill="1" applyBorder="1" applyAlignment="1" applyProtection="1">
      <alignment horizontal="center" vertical="center"/>
    </xf>
    <xf numFmtId="0" fontId="21" fillId="0" borderId="0" xfId="1" applyFont="1"/>
    <xf numFmtId="0" fontId="34" fillId="3" borderId="18" xfId="0" applyFont="1" applyFill="1" applyBorder="1" applyAlignment="1" applyProtection="1">
      <alignment horizontal="left" vertical="center"/>
      <protection locked="0"/>
    </xf>
    <xf numFmtId="0" fontId="34" fillId="3" borderId="18" xfId="0" applyFont="1" applyFill="1" applyBorder="1" applyAlignment="1" applyProtection="1">
      <alignment vertical="center"/>
      <protection locked="0"/>
    </xf>
    <xf numFmtId="9" fontId="23" fillId="0" borderId="0" xfId="2" applyFont="1" applyFill="1" applyBorder="1" applyAlignment="1" applyProtection="1">
      <alignment horizontal="center" vertical="center" wrapText="1"/>
    </xf>
    <xf numFmtId="0" fontId="34" fillId="3" borderId="18" xfId="0" applyFont="1" applyFill="1" applyBorder="1" applyAlignment="1" applyProtection="1">
      <alignment horizontal="left" vertical="center" wrapText="1"/>
      <protection locked="0"/>
    </xf>
    <xf numFmtId="9" fontId="2" fillId="0" borderId="0" xfId="2" applyFont="1" applyFill="1" applyBorder="1" applyAlignment="1" applyProtection="1">
      <alignment horizontal="left" vertical="center" wrapText="1"/>
    </xf>
    <xf numFmtId="0" fontId="34" fillId="3" borderId="32" xfId="0" applyFont="1" applyFill="1" applyBorder="1" applyAlignment="1" applyProtection="1">
      <alignment horizontal="left" vertical="center"/>
      <protection locked="0"/>
    </xf>
    <xf numFmtId="0" fontId="27" fillId="6" borderId="0" xfId="1" applyFont="1" applyFill="1" applyAlignment="1">
      <alignment horizontal="left"/>
    </xf>
    <xf numFmtId="0" fontId="2" fillId="6" borderId="0" xfId="1" applyFill="1"/>
    <xf numFmtId="0" fontId="2" fillId="0" borderId="0" xfId="1" applyFont="1" applyFill="1" applyBorder="1" applyAlignment="1" applyProtection="1">
      <alignment horizontal="left" vertical="center" wrapText="1"/>
    </xf>
    <xf numFmtId="0" fontId="2" fillId="0" borderId="0" xfId="1" applyFill="1"/>
    <xf numFmtId="0" fontId="2" fillId="0" borderId="0" xfId="1" applyFill="1" applyBorder="1" applyAlignment="1" applyProtection="1">
      <alignment horizontal="left" vertical="center" wrapText="1"/>
    </xf>
    <xf numFmtId="0" fontId="2" fillId="0" borderId="0" xfId="1" applyFont="1" applyFill="1" applyBorder="1" applyAlignment="1" applyProtection="1">
      <alignment vertical="center" wrapText="1"/>
    </xf>
    <xf numFmtId="1" fontId="12" fillId="0" borderId="0" xfId="1" applyNumberFormat="1" applyFont="1" applyFill="1" applyBorder="1" applyAlignment="1" applyProtection="1">
      <alignment horizontal="center" vertical="center" wrapText="1"/>
    </xf>
    <xf numFmtId="166" fontId="12" fillId="0" borderId="0" xfId="1" applyNumberFormat="1" applyFont="1" applyFill="1" applyBorder="1" applyAlignment="1" applyProtection="1">
      <alignment horizontal="center" vertical="center" wrapText="1"/>
    </xf>
    <xf numFmtId="9" fontId="12" fillId="0" borderId="0" xfId="2" applyFont="1" applyFill="1" applyBorder="1" applyAlignment="1" applyProtection="1">
      <alignment horizontal="center" vertical="center" wrapText="1"/>
    </xf>
    <xf numFmtId="0" fontId="2" fillId="0" borderId="0" xfId="1" applyAlignment="1">
      <alignment horizontal="center"/>
    </xf>
    <xf numFmtId="0" fontId="2" fillId="0" borderId="0" xfId="1" applyFont="1" applyFill="1" applyAlignment="1" applyProtection="1">
      <alignment vertical="center" wrapText="1"/>
    </xf>
    <xf numFmtId="0" fontId="2" fillId="0" borderId="0" xfId="1" applyAlignment="1">
      <alignment horizontal="left" vertical="top" wrapText="1"/>
    </xf>
    <xf numFmtId="0" fontId="2" fillId="0" borderId="0" xfId="1" applyFont="1" applyAlignment="1">
      <alignment vertical="top" wrapText="1"/>
    </xf>
    <xf numFmtId="1" fontId="12" fillId="0" borderId="0" xfId="1" applyNumberFormat="1" applyFont="1" applyAlignment="1">
      <alignment horizontal="center" vertical="top" wrapText="1"/>
    </xf>
    <xf numFmtId="166" fontId="12" fillId="0" borderId="0" xfId="1" applyNumberFormat="1" applyFont="1" applyAlignment="1">
      <alignment horizontal="center" vertical="top" wrapText="1"/>
    </xf>
    <xf numFmtId="9" fontId="12" fillId="0" borderId="0" xfId="2" applyFont="1" applyAlignment="1">
      <alignment horizontal="center" vertical="top" wrapText="1"/>
    </xf>
    <xf numFmtId="0" fontId="35" fillId="7" borderId="0" xfId="1" applyFont="1" applyFill="1" applyAlignment="1" applyProtection="1">
      <alignment horizontal="left" vertical="top" wrapText="1"/>
    </xf>
    <xf numFmtId="0" fontId="32" fillId="7" borderId="0" xfId="1" applyFont="1" applyFill="1" applyAlignment="1" applyProtection="1">
      <alignment horizontal="left" vertical="top" wrapText="1"/>
    </xf>
    <xf numFmtId="1" fontId="30" fillId="7" borderId="0" xfId="1" applyNumberFormat="1" applyFont="1" applyFill="1" applyAlignment="1" applyProtection="1">
      <alignment horizontal="center" vertical="center" wrapText="1"/>
    </xf>
    <xf numFmtId="166" fontId="30" fillId="7" borderId="0" xfId="1" applyNumberFormat="1" applyFont="1" applyFill="1" applyAlignment="1" applyProtection="1">
      <alignment horizontal="center" vertical="center" wrapText="1"/>
    </xf>
    <xf numFmtId="1" fontId="37" fillId="7" borderId="0" xfId="1" applyNumberFormat="1" applyFont="1" applyFill="1" applyAlignment="1" applyProtection="1">
      <alignment horizontal="center" vertical="top" wrapText="1"/>
    </xf>
    <xf numFmtId="166" fontId="37" fillId="7" borderId="0" xfId="1" applyNumberFormat="1" applyFont="1" applyFill="1" applyAlignment="1" applyProtection="1">
      <alignment horizontal="center" vertical="top" wrapText="1"/>
    </xf>
    <xf numFmtId="9" fontId="29" fillId="7" borderId="35" xfId="2" applyFont="1" applyFill="1" applyBorder="1" applyAlignment="1" applyProtection="1">
      <alignment horizontal="center"/>
    </xf>
    <xf numFmtId="0" fontId="32" fillId="0" borderId="0" xfId="1" applyFont="1" applyFill="1" applyAlignment="1" applyProtection="1">
      <alignment horizontal="left" vertical="top" wrapText="1"/>
    </xf>
    <xf numFmtId="0" fontId="36" fillId="0" borderId="0" xfId="0" applyFont="1" applyFill="1" applyBorder="1" applyAlignment="1" applyProtection="1">
      <alignment horizontal="center" vertical="top"/>
    </xf>
    <xf numFmtId="1" fontId="37" fillId="0" borderId="0" xfId="1" applyNumberFormat="1" applyFont="1" applyFill="1" applyAlignment="1" applyProtection="1">
      <alignment horizontal="center" vertical="top" wrapText="1"/>
    </xf>
    <xf numFmtId="166" fontId="37" fillId="0" borderId="0" xfId="1" applyNumberFormat="1" applyFont="1" applyFill="1" applyAlignment="1" applyProtection="1">
      <alignment horizontal="center" vertical="top" wrapText="1"/>
    </xf>
    <xf numFmtId="0" fontId="39" fillId="8" borderId="0" xfId="1" applyFont="1" applyFill="1" applyAlignment="1" applyProtection="1">
      <alignment horizontal="left" vertical="center" wrapText="1"/>
    </xf>
    <xf numFmtId="0" fontId="21" fillId="8" borderId="0" xfId="1" applyFont="1" applyFill="1" applyAlignment="1" applyProtection="1">
      <alignment vertical="center" wrapText="1"/>
    </xf>
    <xf numFmtId="1" fontId="40" fillId="8" borderId="0" xfId="1" applyNumberFormat="1" applyFont="1" applyFill="1" applyAlignment="1" applyProtection="1">
      <alignment horizontal="center" vertical="center" wrapText="1"/>
    </xf>
    <xf numFmtId="166" fontId="20" fillId="8" borderId="0" xfId="1" applyNumberFormat="1" applyFont="1" applyFill="1" applyAlignment="1" applyProtection="1">
      <alignment horizontal="center" vertical="center" wrapText="1"/>
    </xf>
    <xf numFmtId="9" fontId="23" fillId="8" borderId="0" xfId="2" applyFont="1" applyFill="1" applyAlignment="1" applyProtection="1">
      <alignment horizontal="center" vertical="center" wrapText="1"/>
    </xf>
    <xf numFmtId="166" fontId="20" fillId="3" borderId="18" xfId="1" applyNumberFormat="1" applyFont="1" applyFill="1" applyBorder="1" applyAlignment="1" applyProtection="1">
      <alignment horizontal="center" vertical="center" wrapText="1"/>
      <protection locked="0"/>
    </xf>
    <xf numFmtId="9" fontId="20" fillId="3" borderId="18" xfId="2" applyFont="1" applyFill="1" applyBorder="1" applyAlignment="1" applyProtection="1">
      <alignment horizontal="center" vertical="center" wrapText="1"/>
      <protection locked="0"/>
    </xf>
    <xf numFmtId="0" fontId="2" fillId="6" borderId="0" xfId="1" applyFill="1" applyAlignment="1" applyProtection="1">
      <alignment horizontal="left" vertical="center" wrapText="1"/>
    </xf>
    <xf numFmtId="9" fontId="2" fillId="6" borderId="0" xfId="2" applyFont="1" applyFill="1" applyAlignment="1" applyProtection="1">
      <alignment horizontal="left" vertical="center" wrapText="1"/>
    </xf>
    <xf numFmtId="0" fontId="2" fillId="0" borderId="0" xfId="1" applyFill="1" applyAlignment="1" applyProtection="1">
      <alignment horizontal="left" vertical="center" wrapText="1"/>
    </xf>
    <xf numFmtId="9" fontId="2" fillId="0" borderId="0" xfId="2" applyFont="1" applyFill="1" applyAlignment="1" applyProtection="1">
      <alignment horizontal="left" vertical="center" wrapText="1"/>
    </xf>
    <xf numFmtId="0" fontId="2" fillId="0" borderId="0" xfId="1" applyAlignment="1" applyProtection="1">
      <alignment horizontal="left" vertical="center" wrapText="1"/>
    </xf>
    <xf numFmtId="0" fontId="2" fillId="0" borderId="0" xfId="1" applyFont="1" applyAlignment="1" applyProtection="1">
      <alignment vertical="center" wrapText="1"/>
    </xf>
    <xf numFmtId="1" fontId="20" fillId="6" borderId="0" xfId="1" applyNumberFormat="1" applyFont="1" applyFill="1" applyBorder="1" applyAlignment="1" applyProtection="1">
      <alignment horizontal="center" vertical="center" wrapText="1"/>
    </xf>
    <xf numFmtId="166" fontId="20" fillId="6" borderId="0" xfId="1" applyNumberFormat="1" applyFont="1" applyFill="1" applyBorder="1" applyAlignment="1" applyProtection="1">
      <alignment horizontal="center" vertical="center" wrapText="1"/>
    </xf>
    <xf numFmtId="9" fontId="20" fillId="6" borderId="0" xfId="2" applyFont="1" applyFill="1" applyBorder="1" applyAlignment="1" applyProtection="1">
      <alignment horizontal="center" vertical="center" wrapText="1"/>
    </xf>
    <xf numFmtId="1" fontId="12" fillId="0" borderId="0" xfId="1" applyNumberFormat="1" applyFont="1" applyAlignment="1" applyProtection="1">
      <alignment horizontal="center" vertical="center" wrapText="1"/>
    </xf>
    <xf numFmtId="166" fontId="12" fillId="0" borderId="0" xfId="1" applyNumberFormat="1" applyFont="1" applyAlignment="1" applyProtection="1">
      <alignment horizontal="center" vertical="center" wrapText="1"/>
    </xf>
    <xf numFmtId="9" fontId="12" fillId="0" borderId="0" xfId="2" applyFont="1" applyAlignment="1" applyProtection="1">
      <alignment horizontal="center" vertical="center" wrapText="1"/>
    </xf>
    <xf numFmtId="9" fontId="20" fillId="0" borderId="0" xfId="2" applyFont="1" applyFill="1" applyBorder="1" applyAlignment="1" applyProtection="1">
      <alignment horizontal="center" vertical="center" wrapText="1"/>
    </xf>
    <xf numFmtId="1" fontId="12" fillId="0" borderId="0" xfId="1" applyNumberFormat="1" applyFont="1" applyFill="1" applyAlignment="1" applyProtection="1">
      <alignment horizontal="center" vertical="center" wrapText="1"/>
    </xf>
    <xf numFmtId="166" fontId="12" fillId="0" borderId="0" xfId="1" applyNumberFormat="1" applyFont="1" applyFill="1" applyAlignment="1" applyProtection="1">
      <alignment horizontal="center" vertical="center" wrapText="1"/>
    </xf>
    <xf numFmtId="9" fontId="12" fillId="0" borderId="0" xfId="2" applyFont="1" applyFill="1" applyAlignment="1" applyProtection="1">
      <alignment horizontal="center" vertical="center" wrapText="1"/>
    </xf>
    <xf numFmtId="0" fontId="2" fillId="0" borderId="0" xfId="1" applyFont="1" applyAlignment="1" applyProtection="1">
      <alignment horizontal="left" vertical="center" wrapText="1"/>
    </xf>
    <xf numFmtId="0" fontId="2" fillId="0" borderId="0" xfId="1" applyFont="1" applyBorder="1" applyAlignment="1" applyProtection="1">
      <alignment horizontal="left" vertical="center" wrapText="1"/>
    </xf>
    <xf numFmtId="1" fontId="20" fillId="0" borderId="0" xfId="1" applyNumberFormat="1" applyFont="1" applyFill="1" applyBorder="1" applyAlignment="1" applyProtection="1">
      <alignment horizontal="center" vertical="center" wrapText="1"/>
    </xf>
    <xf numFmtId="166" fontId="20" fillId="0" borderId="0" xfId="1" applyNumberFormat="1" applyFont="1" applyFill="1" applyBorder="1" applyAlignment="1" applyProtection="1">
      <alignment horizontal="center" vertical="center" wrapText="1"/>
    </xf>
    <xf numFmtId="0" fontId="21" fillId="0" borderId="0" xfId="1" applyFont="1" applyFill="1" applyAlignment="1" applyProtection="1">
      <alignment vertical="center" wrapText="1"/>
    </xf>
    <xf numFmtId="0" fontId="23" fillId="0" borderId="0" xfId="1" applyFont="1" applyFill="1" applyAlignment="1" applyProtection="1">
      <alignment horizontal="left" vertical="center" wrapText="1"/>
    </xf>
    <xf numFmtId="1" fontId="40" fillId="0" borderId="0" xfId="1" applyNumberFormat="1" applyFont="1" applyFill="1" applyAlignment="1" applyProtection="1">
      <alignment horizontal="center" vertical="center" wrapText="1"/>
    </xf>
    <xf numFmtId="166" fontId="20" fillId="0" borderId="0" xfId="1" applyNumberFormat="1" applyFont="1" applyFill="1" applyAlignment="1" applyProtection="1">
      <alignment horizontal="center" vertical="center" wrapText="1"/>
    </xf>
    <xf numFmtId="9" fontId="23" fillId="0" borderId="0" xfId="2" applyFont="1" applyFill="1" applyAlignment="1" applyProtection="1">
      <alignment horizontal="center" vertical="center" wrapText="1"/>
    </xf>
    <xf numFmtId="1" fontId="20" fillId="0" borderId="1" xfId="1" applyNumberFormat="1" applyFont="1" applyFill="1" applyBorder="1" applyAlignment="1" applyProtection="1">
      <alignment horizontal="center" vertical="center" wrapText="1"/>
    </xf>
    <xf numFmtId="166" fontId="20" fillId="0" borderId="1" xfId="1" applyNumberFormat="1" applyFont="1" applyFill="1" applyBorder="1" applyAlignment="1" applyProtection="1">
      <alignment horizontal="center" vertical="center" wrapText="1"/>
    </xf>
    <xf numFmtId="9" fontId="20" fillId="0" borderId="17" xfId="2" applyFont="1" applyFill="1" applyBorder="1" applyAlignment="1" applyProtection="1">
      <alignment horizontal="center" vertical="center" wrapText="1"/>
    </xf>
    <xf numFmtId="1" fontId="12" fillId="0" borderId="0" xfId="1" applyNumberFormat="1" applyFont="1" applyBorder="1" applyAlignment="1" applyProtection="1">
      <alignment horizontal="center" vertical="center" wrapText="1"/>
    </xf>
    <xf numFmtId="166" fontId="12" fillId="0" borderId="0" xfId="1" applyNumberFormat="1" applyFont="1" applyBorder="1" applyAlignment="1" applyProtection="1">
      <alignment horizontal="center" vertical="center" wrapText="1"/>
    </xf>
    <xf numFmtId="9" fontId="12" fillId="0" borderId="0" xfId="2" applyFont="1" applyBorder="1" applyAlignment="1" applyProtection="1">
      <alignment horizontal="center" vertical="center" wrapText="1"/>
    </xf>
    <xf numFmtId="0" fontId="2" fillId="0" borderId="15" xfId="1" applyFont="1" applyBorder="1" applyAlignment="1" applyProtection="1">
      <alignment horizontal="left" vertical="center" wrapText="1"/>
    </xf>
    <xf numFmtId="0" fontId="33" fillId="5" borderId="20" xfId="0" applyFont="1" applyFill="1" applyBorder="1" applyAlignment="1" applyProtection="1">
      <alignment horizontal="center" vertical="center" wrapText="1"/>
    </xf>
    <xf numFmtId="0" fontId="33" fillId="5" borderId="19" xfId="0" applyFont="1" applyFill="1" applyBorder="1" applyAlignment="1" applyProtection="1">
      <alignment horizontal="center" vertical="center"/>
    </xf>
    <xf numFmtId="0" fontId="33" fillId="5" borderId="18" xfId="0" applyFont="1" applyFill="1" applyBorder="1" applyAlignment="1" applyProtection="1">
      <alignment horizontal="center" vertical="center" wrapText="1"/>
    </xf>
    <xf numFmtId="1" fontId="16" fillId="5" borderId="0" xfId="1" applyNumberFormat="1" applyFont="1" applyFill="1" applyBorder="1" applyAlignment="1" applyProtection="1">
      <alignment horizontal="center" vertical="top" wrapText="1"/>
    </xf>
    <xf numFmtId="1" fontId="16" fillId="5" borderId="18" xfId="1" applyNumberFormat="1" applyFont="1" applyFill="1" applyBorder="1" applyAlignment="1" applyProtection="1">
      <alignment horizontal="center" vertical="top" wrapText="1"/>
    </xf>
    <xf numFmtId="0" fontId="43" fillId="0" borderId="18" xfId="0" applyFont="1" applyBorder="1" applyAlignment="1" applyProtection="1">
      <alignment wrapText="1"/>
    </xf>
    <xf numFmtId="0" fontId="34" fillId="3" borderId="19" xfId="0" applyFont="1" applyFill="1" applyBorder="1" applyAlignment="1" applyProtection="1">
      <alignment vertical="center"/>
      <protection locked="0"/>
    </xf>
    <xf numFmtId="0" fontId="43" fillId="0" borderId="18" xfId="0" applyFont="1" applyFill="1" applyBorder="1" applyAlignment="1" applyProtection="1">
      <alignment wrapText="1"/>
    </xf>
    <xf numFmtId="0" fontId="44" fillId="0" borderId="36" xfId="0" applyFont="1" applyBorder="1" applyAlignment="1" applyProtection="1">
      <alignment wrapText="1"/>
    </xf>
    <xf numFmtId="0" fontId="34" fillId="3" borderId="16" xfId="0" applyFont="1" applyFill="1" applyBorder="1" applyAlignment="1" applyProtection="1">
      <alignment vertical="center"/>
      <protection locked="0"/>
    </xf>
    <xf numFmtId="0" fontId="10" fillId="0" borderId="1" xfId="0" applyFont="1" applyBorder="1" applyAlignment="1" applyProtection="1">
      <alignment vertical="top"/>
    </xf>
    <xf numFmtId="0" fontId="9" fillId="0" borderId="1" xfId="0" applyFont="1" applyBorder="1" applyAlignment="1" applyProtection="1">
      <alignment vertical="top"/>
    </xf>
    <xf numFmtId="0" fontId="11" fillId="0" borderId="1" xfId="0" applyFont="1" applyBorder="1" applyAlignment="1" applyProtection="1">
      <alignment horizontal="right" vertical="top"/>
    </xf>
    <xf numFmtId="0" fontId="14" fillId="0" borderId="39" xfId="0" applyFont="1" applyBorder="1" applyAlignment="1" applyProtection="1">
      <alignment horizontal="center" vertical="center" textRotation="90"/>
    </xf>
    <xf numFmtId="0" fontId="8" fillId="6" borderId="10" xfId="0" applyFont="1" applyFill="1" applyBorder="1" applyAlignment="1" applyProtection="1">
      <alignment horizontal="center" vertical="center"/>
    </xf>
    <xf numFmtId="0" fontId="8" fillId="6" borderId="40" xfId="0" applyFont="1" applyFill="1" applyBorder="1" applyAlignment="1" applyProtection="1">
      <alignment horizontal="center" vertical="center"/>
    </xf>
    <xf numFmtId="0" fontId="8" fillId="6" borderId="7" xfId="0" applyFont="1" applyFill="1" applyBorder="1" applyAlignment="1" applyProtection="1">
      <alignment horizontal="center" vertical="center"/>
    </xf>
    <xf numFmtId="0" fontId="8" fillId="0" borderId="0" xfId="0" applyFont="1" applyAlignment="1" applyProtection="1">
      <alignment horizontal="center" vertical="center"/>
    </xf>
    <xf numFmtId="0" fontId="15" fillId="0" borderId="0" xfId="0" applyFont="1" applyAlignment="1" applyProtection="1">
      <alignment vertical="center"/>
    </xf>
    <xf numFmtId="0" fontId="15" fillId="0" borderId="0" xfId="0" applyFont="1" applyAlignment="1" applyProtection="1">
      <alignment vertical="center" wrapText="1"/>
    </xf>
    <xf numFmtId="0" fontId="8" fillId="0" borderId="42" xfId="0" applyFont="1" applyBorder="1" applyProtection="1"/>
    <xf numFmtId="0" fontId="47" fillId="0" borderId="42" xfId="0" applyFont="1" applyBorder="1" applyAlignment="1" applyProtection="1"/>
    <xf numFmtId="0" fontId="15" fillId="0" borderId="43" xfId="0" applyFont="1" applyBorder="1" applyAlignment="1" applyProtection="1">
      <alignment vertical="center" wrapText="1"/>
    </xf>
    <xf numFmtId="0" fontId="47" fillId="0" borderId="0" xfId="0" applyFont="1" applyAlignment="1" applyProtection="1">
      <alignment vertical="center"/>
    </xf>
    <xf numFmtId="0" fontId="15" fillId="0" borderId="1" xfId="0" applyFont="1" applyBorder="1" applyAlignment="1" applyProtection="1">
      <alignment vertical="center" wrapText="1"/>
    </xf>
    <xf numFmtId="0" fontId="8" fillId="0" borderId="10" xfId="0" applyFont="1" applyBorder="1" applyProtection="1"/>
    <xf numFmtId="0" fontId="8" fillId="0" borderId="5" xfId="0" applyFont="1" applyBorder="1" applyProtection="1"/>
    <xf numFmtId="0" fontId="37" fillId="0" borderId="0" xfId="0" applyFont="1" applyProtection="1"/>
    <xf numFmtId="0" fontId="45" fillId="0" borderId="0" xfId="0" applyFont="1" applyAlignment="1" applyProtection="1">
      <alignment horizontal="left" vertical="center" wrapText="1"/>
    </xf>
    <xf numFmtId="0" fontId="27" fillId="0" borderId="0" xfId="1" applyFont="1" applyFill="1" applyAlignment="1" applyProtection="1">
      <alignment horizontal="left"/>
    </xf>
    <xf numFmtId="0" fontId="31" fillId="0" borderId="0" xfId="1" applyFont="1" applyFill="1" applyAlignment="1" applyProtection="1">
      <alignment horizontal="left" wrapText="1"/>
    </xf>
    <xf numFmtId="0" fontId="16" fillId="0" borderId="0" xfId="1" applyFont="1" applyProtection="1"/>
    <xf numFmtId="0" fontId="31" fillId="0" borderId="0" xfId="1" applyFont="1" applyFill="1" applyAlignment="1" applyProtection="1">
      <alignment horizontal="left"/>
    </xf>
    <xf numFmtId="0" fontId="32" fillId="0" borderId="0" xfId="1" applyFont="1" applyFill="1" applyProtection="1"/>
    <xf numFmtId="0" fontId="42" fillId="0" borderId="30" xfId="0" applyFont="1" applyFill="1" applyBorder="1" applyAlignment="1" applyProtection="1">
      <alignment horizontal="center"/>
    </xf>
    <xf numFmtId="0" fontId="34" fillId="5" borderId="18" xfId="0" applyFont="1" applyFill="1" applyBorder="1" applyAlignment="1" applyProtection="1">
      <alignment horizontal="center" vertical="center"/>
    </xf>
    <xf numFmtId="0" fontId="21" fillId="0" borderId="0" xfId="1" applyFont="1" applyProtection="1"/>
    <xf numFmtId="0" fontId="34" fillId="5" borderId="19" xfId="0" applyFont="1" applyFill="1" applyBorder="1" applyAlignment="1" applyProtection="1">
      <alignment horizontal="center" vertical="center"/>
    </xf>
    <xf numFmtId="0" fontId="34" fillId="5" borderId="36" xfId="0" applyFont="1" applyFill="1" applyBorder="1" applyAlignment="1" applyProtection="1">
      <alignment horizontal="center" vertical="center"/>
    </xf>
    <xf numFmtId="0" fontId="34" fillId="5" borderId="16" xfId="0" applyFont="1" applyFill="1" applyBorder="1" applyAlignment="1" applyProtection="1">
      <alignment horizontal="center" vertical="center"/>
    </xf>
    <xf numFmtId="0" fontId="34" fillId="0" borderId="18" xfId="0" applyFont="1" applyFill="1" applyBorder="1" applyAlignment="1" applyProtection="1">
      <alignment horizontal="left" vertical="center"/>
    </xf>
    <xf numFmtId="0" fontId="34" fillId="0" borderId="19" xfId="0" applyFont="1" applyFill="1" applyBorder="1" applyAlignment="1" applyProtection="1">
      <alignment vertical="center"/>
    </xf>
    <xf numFmtId="0" fontId="34" fillId="0" borderId="19" xfId="0" applyFont="1" applyFill="1" applyBorder="1" applyAlignment="1" applyProtection="1">
      <alignment horizontal="left" vertical="center"/>
    </xf>
    <xf numFmtId="0" fontId="34" fillId="0" borderId="29" xfId="0" applyFont="1" applyFill="1" applyBorder="1" applyAlignment="1" applyProtection="1">
      <alignment horizontal="left" vertical="center"/>
    </xf>
    <xf numFmtId="0" fontId="34" fillId="0" borderId="30" xfId="0" applyFont="1" applyFill="1" applyBorder="1" applyAlignment="1" applyProtection="1"/>
    <xf numFmtId="0" fontId="2" fillId="6" borderId="0" xfId="1" applyFill="1" applyBorder="1" applyProtection="1"/>
    <xf numFmtId="0" fontId="34" fillId="0" borderId="31" xfId="0" applyFont="1" applyFill="1" applyBorder="1" applyAlignment="1" applyProtection="1"/>
    <xf numFmtId="0" fontId="34" fillId="0" borderId="32" xfId="0" applyFont="1" applyFill="1" applyBorder="1" applyAlignment="1" applyProtection="1">
      <alignment horizontal="left" vertical="center"/>
    </xf>
    <xf numFmtId="0" fontId="34" fillId="0" borderId="33" xfId="0" applyFont="1" applyFill="1" applyBorder="1" applyAlignment="1" applyProtection="1">
      <alignment vertical="center"/>
    </xf>
    <xf numFmtId="0" fontId="27" fillId="6" borderId="0" xfId="1" applyFont="1" applyFill="1" applyAlignment="1" applyProtection="1">
      <alignment horizontal="left"/>
    </xf>
    <xf numFmtId="0" fontId="2" fillId="6" borderId="0" xfId="1" applyFill="1" applyProtection="1"/>
    <xf numFmtId="0" fontId="21" fillId="0" borderId="0" xfId="1" applyFont="1" applyBorder="1" applyProtection="1"/>
    <xf numFmtId="0" fontId="2" fillId="0" borderId="0" xfId="1" applyAlignment="1" applyProtection="1">
      <alignment horizontal="left" vertical="top" wrapText="1"/>
    </xf>
    <xf numFmtId="0" fontId="2" fillId="0" borderId="0" xfId="1" applyFont="1" applyAlignment="1" applyProtection="1">
      <alignment vertical="top" wrapText="1"/>
    </xf>
    <xf numFmtId="1" fontId="12" fillId="0" borderId="0" xfId="1" applyNumberFormat="1" applyFont="1" applyAlignment="1" applyProtection="1">
      <alignment horizontal="center" vertical="top" wrapText="1"/>
    </xf>
    <xf numFmtId="0" fontId="8" fillId="0" borderId="0" xfId="0" applyFont="1" applyAlignment="1" applyProtection="1">
      <alignment vertical="center"/>
    </xf>
    <xf numFmtId="0" fontId="8" fillId="0" borderId="0" xfId="0" applyFont="1" applyBorder="1" applyProtection="1"/>
    <xf numFmtId="0" fontId="8" fillId="0" borderId="15" xfId="0" applyFont="1" applyBorder="1" applyProtection="1"/>
    <xf numFmtId="0" fontId="46" fillId="0" borderId="0" xfId="0" applyFont="1" applyProtection="1"/>
    <xf numFmtId="0" fontId="32" fillId="0" borderId="0" xfId="1" applyFont="1" applyProtection="1"/>
    <xf numFmtId="1" fontId="20" fillId="9" borderId="18" xfId="1" applyNumberFormat="1" applyFont="1" applyFill="1" applyBorder="1" applyAlignment="1" applyProtection="1">
      <alignment horizontal="center" vertical="center" wrapText="1"/>
    </xf>
    <xf numFmtId="0" fontId="2" fillId="0" borderId="0" xfId="1" applyFill="1" applyProtection="1"/>
    <xf numFmtId="0" fontId="23" fillId="0" borderId="0" xfId="1" applyFont="1" applyBorder="1" applyProtection="1"/>
    <xf numFmtId="0" fontId="2" fillId="0" borderId="0" xfId="1" applyAlignment="1" applyProtection="1"/>
    <xf numFmtId="0" fontId="2" fillId="0" borderId="0" xfId="1" applyAlignment="1" applyProtection="1">
      <alignment horizontal="center"/>
    </xf>
    <xf numFmtId="0" fontId="27" fillId="0" borderId="0" xfId="1" applyFont="1" applyFill="1" applyBorder="1" applyAlignment="1" applyProtection="1">
      <alignment horizontal="left"/>
    </xf>
    <xf numFmtId="9" fontId="2" fillId="0" borderId="0" xfId="2" applyFont="1" applyProtection="1"/>
    <xf numFmtId="0" fontId="8" fillId="0" borderId="0" xfId="0" applyFont="1" applyFill="1" applyProtection="1"/>
    <xf numFmtId="0" fontId="8" fillId="3" borderId="22" xfId="0" applyFont="1" applyFill="1" applyBorder="1" applyProtection="1"/>
    <xf numFmtId="0" fontId="8" fillId="3" borderId="23" xfId="0" applyFont="1" applyFill="1" applyBorder="1" applyProtection="1"/>
    <xf numFmtId="0" fontId="19" fillId="0" borderId="0" xfId="3" applyFill="1" applyAlignment="1" applyProtection="1">
      <alignment horizontal="left" vertical="center" wrapText="1"/>
      <protection locked="0"/>
    </xf>
    <xf numFmtId="49" fontId="12" fillId="0" borderId="0" xfId="1" applyNumberFormat="1" applyFont="1" applyAlignment="1" applyProtection="1">
      <alignment horizontal="center" vertical="top" wrapText="1"/>
    </xf>
    <xf numFmtId="49" fontId="30" fillId="7" borderId="0" xfId="1" applyNumberFormat="1" applyFont="1" applyFill="1" applyAlignment="1" applyProtection="1">
      <alignment horizontal="center" vertical="center" wrapText="1"/>
    </xf>
    <xf numFmtId="49" fontId="38" fillId="7" borderId="0" xfId="1" applyNumberFormat="1" applyFont="1" applyFill="1" applyAlignment="1" applyProtection="1">
      <alignment horizontal="center" vertical="top" wrapText="1"/>
    </xf>
    <xf numFmtId="49" fontId="38" fillId="0" borderId="0" xfId="1" applyNumberFormat="1" applyFont="1" applyFill="1" applyAlignment="1" applyProtection="1">
      <alignment horizontal="center" vertical="top" wrapText="1"/>
    </xf>
    <xf numFmtId="49" fontId="20" fillId="8" borderId="0" xfId="1" applyNumberFormat="1" applyFont="1" applyFill="1" applyAlignment="1" applyProtection="1">
      <alignment horizontal="center" vertical="center" wrapText="1"/>
    </xf>
    <xf numFmtId="49" fontId="20" fillId="3" borderId="18" xfId="1" applyNumberFormat="1" applyFont="1" applyFill="1" applyBorder="1" applyAlignment="1" applyProtection="1">
      <alignment horizontal="center" vertical="center" wrapText="1"/>
      <protection locked="0"/>
    </xf>
    <xf numFmtId="49" fontId="2" fillId="6" borderId="0" xfId="1" applyNumberFormat="1" applyFill="1" applyAlignment="1" applyProtection="1">
      <alignment horizontal="left" vertical="center" wrapText="1"/>
    </xf>
    <xf numFmtId="49" fontId="2" fillId="0" borderId="0" xfId="1" applyNumberFormat="1" applyFill="1" applyAlignment="1" applyProtection="1">
      <alignment horizontal="left" vertical="center" wrapText="1"/>
    </xf>
    <xf numFmtId="49" fontId="20" fillId="6" borderId="0" xfId="1" applyNumberFormat="1" applyFont="1" applyFill="1" applyBorder="1" applyAlignment="1" applyProtection="1">
      <alignment horizontal="center" vertical="center" wrapText="1"/>
    </xf>
    <xf numFmtId="49" fontId="12" fillId="0" borderId="0" xfId="1" applyNumberFormat="1" applyFont="1" applyAlignment="1" applyProtection="1">
      <alignment horizontal="center" vertical="center" wrapText="1"/>
    </xf>
    <xf numFmtId="49" fontId="20" fillId="0" borderId="1" xfId="1" applyNumberFormat="1" applyFont="1" applyFill="1" applyBorder="1" applyAlignment="1" applyProtection="1">
      <alignment horizontal="center" vertical="center" wrapText="1"/>
    </xf>
    <xf numFmtId="49" fontId="12" fillId="0" borderId="0" xfId="1" applyNumberFormat="1" applyFont="1" applyFill="1" applyAlignment="1" applyProtection="1">
      <alignment horizontal="center" vertical="center" wrapText="1"/>
    </xf>
    <xf numFmtId="49" fontId="20" fillId="0" borderId="0" xfId="1" applyNumberFormat="1" applyFont="1" applyFill="1" applyBorder="1" applyAlignment="1" applyProtection="1">
      <alignment horizontal="center" vertical="center" wrapText="1"/>
    </xf>
    <xf numFmtId="49" fontId="20" fillId="0" borderId="0" xfId="1" applyNumberFormat="1" applyFont="1" applyFill="1" applyAlignment="1" applyProtection="1">
      <alignment horizontal="center" vertical="center" wrapText="1"/>
    </xf>
    <xf numFmtId="49" fontId="12" fillId="0" borderId="0" xfId="1" applyNumberFormat="1" applyFont="1" applyBorder="1" applyAlignment="1" applyProtection="1">
      <alignment horizontal="center" vertical="center" wrapText="1"/>
    </xf>
    <xf numFmtId="49" fontId="2" fillId="0" borderId="0" xfId="1" applyNumberFormat="1" applyProtection="1"/>
    <xf numFmtId="0" fontId="8" fillId="3" borderId="18" xfId="0" applyFont="1" applyFill="1" applyBorder="1" applyAlignment="1" applyProtection="1">
      <alignment horizontal="center" vertical="center"/>
      <protection locked="0"/>
    </xf>
    <xf numFmtId="168" fontId="33" fillId="5" borderId="18" xfId="0" applyNumberFormat="1" applyFont="1" applyFill="1" applyBorder="1" applyAlignment="1" applyProtection="1">
      <alignment horizontal="center" vertical="center"/>
    </xf>
    <xf numFmtId="168" fontId="34" fillId="5" borderId="18" xfId="0" applyNumberFormat="1" applyFont="1" applyFill="1" applyBorder="1" applyAlignment="1" applyProtection="1">
      <alignment vertical="center"/>
    </xf>
    <xf numFmtId="168" fontId="34" fillId="0" borderId="18" xfId="0" applyNumberFormat="1" applyFont="1" applyFill="1" applyBorder="1" applyAlignment="1" applyProtection="1">
      <alignment vertical="center"/>
    </xf>
    <xf numFmtId="168" fontId="34" fillId="0" borderId="32" xfId="0" applyNumberFormat="1" applyFont="1" applyFill="1" applyBorder="1" applyAlignment="1" applyProtection="1">
      <alignment vertical="center"/>
    </xf>
    <xf numFmtId="0" fontId="34" fillId="3" borderId="30" xfId="0" applyFont="1" applyFill="1" applyBorder="1" applyAlignment="1" applyProtection="1">
      <alignment horizontal="left" vertical="center"/>
      <protection locked="0"/>
    </xf>
    <xf numFmtId="0" fontId="34" fillId="3" borderId="31" xfId="0" applyFont="1" applyFill="1" applyBorder="1" applyAlignment="1" applyProtection="1">
      <alignment horizontal="left" vertical="center"/>
      <protection locked="0"/>
    </xf>
    <xf numFmtId="0" fontId="14" fillId="0" borderId="2" xfId="0" applyFont="1" applyBorder="1" applyAlignment="1" applyProtection="1">
      <alignment horizontal="left" vertical="top"/>
    </xf>
    <xf numFmtId="0" fontId="14" fillId="0" borderId="3" xfId="0" applyFont="1" applyBorder="1" applyAlignment="1" applyProtection="1">
      <alignment horizontal="left" vertical="top"/>
    </xf>
    <xf numFmtId="0" fontId="14" fillId="0" borderId="4" xfId="0" applyFont="1" applyBorder="1" applyAlignment="1" applyProtection="1">
      <alignment horizontal="left" vertical="top"/>
    </xf>
    <xf numFmtId="0" fontId="15" fillId="3" borderId="6" xfId="0" applyFont="1" applyFill="1" applyBorder="1" applyAlignment="1" applyProtection="1">
      <alignment horizontal="left" vertical="center"/>
      <protection locked="0"/>
    </xf>
    <xf numFmtId="0" fontId="15" fillId="3" borderId="7" xfId="0" applyFont="1" applyFill="1" applyBorder="1" applyAlignment="1" applyProtection="1">
      <alignment horizontal="left" vertical="center"/>
      <protection locked="0"/>
    </xf>
    <xf numFmtId="0" fontId="15" fillId="3" borderId="8" xfId="0" applyFont="1" applyFill="1" applyBorder="1" applyAlignment="1" applyProtection="1">
      <alignment horizontal="left" vertical="center"/>
      <protection locked="0"/>
    </xf>
    <xf numFmtId="14" fontId="15" fillId="3" borderId="11" xfId="0" applyNumberFormat="1" applyFont="1" applyFill="1" applyBorder="1" applyAlignment="1" applyProtection="1">
      <alignment horizontal="left" vertical="center"/>
      <protection locked="0"/>
    </xf>
    <xf numFmtId="0" fontId="15" fillId="3" borderId="12" xfId="0" applyFont="1" applyFill="1" applyBorder="1" applyAlignment="1" applyProtection="1">
      <alignment horizontal="left" vertical="center"/>
      <protection locked="0"/>
    </xf>
    <xf numFmtId="0" fontId="15" fillId="3" borderId="13" xfId="0" applyFont="1" applyFill="1" applyBorder="1" applyAlignment="1" applyProtection="1">
      <alignment horizontal="left" vertical="center"/>
      <protection locked="0"/>
    </xf>
    <xf numFmtId="0" fontId="9" fillId="0" borderId="0" xfId="0" applyFont="1" applyBorder="1" applyAlignment="1" applyProtection="1">
      <alignment horizontal="left" vertical="top" wrapText="1"/>
    </xf>
    <xf numFmtId="14" fontId="15" fillId="3" borderId="6" xfId="0" applyNumberFormat="1" applyFont="1" applyFill="1" applyBorder="1" applyAlignment="1" applyProtection="1">
      <alignment horizontal="left" vertical="center"/>
      <protection locked="0"/>
    </xf>
    <xf numFmtId="0" fontId="14" fillId="0" borderId="14" xfId="0" applyFont="1" applyBorder="1" applyAlignment="1" applyProtection="1">
      <alignment horizontal="center" vertical="center"/>
    </xf>
    <xf numFmtId="0" fontId="14" fillId="0" borderId="0" xfId="0" applyFont="1" applyBorder="1" applyAlignment="1" applyProtection="1">
      <alignment horizontal="center" vertical="center"/>
    </xf>
    <xf numFmtId="0" fontId="14" fillId="0" borderId="15" xfId="0" applyFont="1" applyBorder="1" applyAlignment="1" applyProtection="1">
      <alignment horizontal="center" vertical="center"/>
    </xf>
    <xf numFmtId="0" fontId="14" fillId="0" borderId="16" xfId="0" applyFont="1" applyBorder="1" applyAlignment="1" applyProtection="1">
      <alignment horizontal="center" vertical="center"/>
    </xf>
    <xf numFmtId="0" fontId="14" fillId="0" borderId="1" xfId="0" applyFont="1" applyBorder="1" applyAlignment="1" applyProtection="1">
      <alignment horizontal="center" vertical="center"/>
    </xf>
    <xf numFmtId="0" fontId="14" fillId="0" borderId="17" xfId="0" applyFont="1" applyBorder="1" applyAlignment="1" applyProtection="1">
      <alignment horizontal="center" vertical="center"/>
    </xf>
    <xf numFmtId="0" fontId="14" fillId="0" borderId="2" xfId="0" applyFont="1" applyBorder="1" applyAlignment="1" applyProtection="1">
      <alignment horizontal="left" vertical="top" wrapText="1"/>
    </xf>
    <xf numFmtId="0" fontId="14" fillId="0" borderId="3" xfId="0" applyFont="1" applyBorder="1" applyAlignment="1" applyProtection="1">
      <alignment horizontal="left" vertical="top" wrapText="1"/>
    </xf>
    <xf numFmtId="0" fontId="14" fillId="0" borderId="4" xfId="0" applyFont="1" applyBorder="1" applyAlignment="1" applyProtection="1">
      <alignment horizontal="left" vertical="top" wrapText="1"/>
    </xf>
    <xf numFmtId="164" fontId="29" fillId="0" borderId="16" xfId="0" applyNumberFormat="1" applyFont="1" applyFill="1" applyBorder="1" applyAlignment="1" applyProtection="1">
      <alignment horizontal="center" vertical="center"/>
    </xf>
    <xf numFmtId="164" fontId="29" fillId="0" borderId="1" xfId="0" applyNumberFormat="1" applyFont="1" applyFill="1" applyBorder="1" applyAlignment="1" applyProtection="1">
      <alignment horizontal="center" vertical="center"/>
    </xf>
    <xf numFmtId="164" fontId="29" fillId="0" borderId="17" xfId="0" applyNumberFormat="1" applyFont="1" applyFill="1" applyBorder="1" applyAlignment="1" applyProtection="1">
      <alignment horizontal="center" vertical="center"/>
    </xf>
    <xf numFmtId="0" fontId="17" fillId="0" borderId="18" xfId="0" applyFont="1" applyFill="1" applyBorder="1" applyAlignment="1" applyProtection="1">
      <alignment horizontal="left"/>
    </xf>
    <xf numFmtId="0" fontId="17" fillId="0" borderId="18" xfId="0" applyFont="1" applyFill="1" applyBorder="1" applyAlignment="1" applyProtection="1">
      <alignment horizontal="center"/>
    </xf>
    <xf numFmtId="0" fontId="17" fillId="0" borderId="18" xfId="0" applyFont="1" applyBorder="1" applyAlignment="1" applyProtection="1">
      <alignment horizontal="center"/>
    </xf>
    <xf numFmtId="0" fontId="18" fillId="0" borderId="18" xfId="0" applyFont="1" applyFill="1" applyBorder="1" applyAlignment="1" applyProtection="1">
      <alignment horizontal="center"/>
    </xf>
    <xf numFmtId="0" fontId="19" fillId="0" borderId="19" xfId="3" applyBorder="1" applyProtection="1">
      <protection locked="0"/>
    </xf>
    <xf numFmtId="0" fontId="19" fillId="0" borderId="20" xfId="3" applyBorder="1" applyProtection="1">
      <protection locked="0"/>
    </xf>
    <xf numFmtId="0" fontId="19" fillId="0" borderId="21" xfId="3" applyBorder="1" applyProtection="1">
      <protection locked="0"/>
    </xf>
    <xf numFmtId="9" fontId="2" fillId="0" borderId="18" xfId="2" applyFont="1" applyFill="1" applyBorder="1" applyAlignment="1" applyProtection="1">
      <alignment horizontal="center" vertical="center"/>
    </xf>
    <xf numFmtId="49" fontId="2" fillId="0" borderId="18" xfId="4" applyNumberFormat="1" applyFont="1" applyFill="1" applyBorder="1" applyAlignment="1" applyProtection="1">
      <alignment horizontal="center" vertical="center"/>
    </xf>
    <xf numFmtId="0" fontId="19" fillId="0" borderId="19" xfId="3" applyFill="1" applyBorder="1" applyProtection="1">
      <protection locked="0"/>
    </xf>
    <xf numFmtId="0" fontId="19" fillId="0" borderId="20" xfId="3" applyFill="1" applyBorder="1" applyProtection="1">
      <protection locked="0"/>
    </xf>
    <xf numFmtId="0" fontId="19" fillId="0" borderId="21" xfId="3" applyFill="1" applyBorder="1" applyProtection="1">
      <protection locked="0"/>
    </xf>
    <xf numFmtId="9" fontId="16" fillId="0" borderId="19" xfId="2" applyFont="1" applyFill="1" applyBorder="1" applyAlignment="1" applyProtection="1">
      <alignment horizontal="center"/>
    </xf>
    <xf numFmtId="9" fontId="16" fillId="0" borderId="20" xfId="2" applyFont="1" applyFill="1" applyBorder="1" applyAlignment="1" applyProtection="1">
      <alignment horizontal="center"/>
    </xf>
    <xf numFmtId="9" fontId="16" fillId="0" borderId="21" xfId="2" applyFont="1" applyFill="1" applyBorder="1" applyAlignment="1" applyProtection="1">
      <alignment horizontal="center"/>
    </xf>
    <xf numFmtId="14" fontId="16" fillId="0" borderId="18" xfId="0" applyNumberFormat="1" applyFont="1" applyFill="1" applyBorder="1" applyAlignment="1" applyProtection="1">
      <alignment horizontal="center"/>
    </xf>
    <xf numFmtId="0" fontId="16" fillId="0" borderId="18" xfId="0" applyFont="1" applyFill="1" applyBorder="1" applyAlignment="1" applyProtection="1">
      <alignment horizontal="center"/>
    </xf>
    <xf numFmtId="0" fontId="19" fillId="0" borderId="18" xfId="3" applyFill="1" applyBorder="1" applyAlignment="1" applyProtection="1">
      <alignment horizontal="left" vertical="center"/>
      <protection locked="0"/>
    </xf>
    <xf numFmtId="14" fontId="8" fillId="3" borderId="18" xfId="0" applyNumberFormat="1" applyFont="1" applyFill="1" applyBorder="1" applyAlignment="1" applyProtection="1">
      <alignment horizontal="left"/>
      <protection locked="0"/>
    </xf>
    <xf numFmtId="0" fontId="8" fillId="3" borderId="18" xfId="0" applyFont="1" applyFill="1" applyBorder="1" applyAlignment="1" applyProtection="1">
      <alignment horizontal="left"/>
      <protection locked="0"/>
    </xf>
    <xf numFmtId="0" fontId="8" fillId="6" borderId="18" xfId="0" applyFont="1" applyFill="1" applyBorder="1" applyAlignment="1" applyProtection="1">
      <alignment horizontal="left"/>
      <protection locked="0"/>
    </xf>
    <xf numFmtId="0" fontId="34" fillId="3" borderId="19" xfId="0" applyFont="1" applyFill="1" applyBorder="1" applyAlignment="1" applyProtection="1">
      <alignment horizontal="left" vertical="center"/>
      <protection locked="0"/>
    </xf>
    <xf numFmtId="0" fontId="34" fillId="3" borderId="29" xfId="0" applyFont="1" applyFill="1" applyBorder="1" applyAlignment="1" applyProtection="1">
      <alignment horizontal="left" vertical="center"/>
      <protection locked="0"/>
    </xf>
    <xf numFmtId="0" fontId="28" fillId="5" borderId="25" xfId="0" applyFont="1" applyFill="1" applyBorder="1" applyAlignment="1" applyProtection="1">
      <alignment horizontal="left" vertical="center" wrapText="1"/>
    </xf>
    <xf numFmtId="0" fontId="28" fillId="5" borderId="26" xfId="0" applyFont="1" applyFill="1" applyBorder="1" applyAlignment="1" applyProtection="1">
      <alignment horizontal="left" vertical="center" wrapText="1"/>
    </xf>
    <xf numFmtId="0" fontId="33" fillId="5" borderId="28" xfId="0" applyFont="1" applyFill="1" applyBorder="1" applyAlignment="1" applyProtection="1">
      <alignment vertical="center"/>
    </xf>
    <xf numFmtId="0" fontId="33" fillId="5" borderId="20" xfId="0" applyFont="1" applyFill="1" applyBorder="1" applyAlignment="1" applyProtection="1">
      <alignment vertical="center"/>
    </xf>
    <xf numFmtId="0" fontId="33" fillId="5" borderId="19" xfId="0" applyFont="1" applyFill="1" applyBorder="1" applyAlignment="1" applyProtection="1">
      <alignment horizontal="center" vertical="center"/>
    </xf>
    <xf numFmtId="0" fontId="33" fillId="5" borderId="29" xfId="0" applyFont="1" applyFill="1" applyBorder="1" applyAlignment="1" applyProtection="1">
      <alignment horizontal="center" vertical="center"/>
    </xf>
    <xf numFmtId="166" fontId="20" fillId="3" borderId="19" xfId="1" applyNumberFormat="1" applyFont="1" applyFill="1" applyBorder="1" applyAlignment="1" applyProtection="1">
      <alignment horizontal="left" vertical="center" wrapText="1"/>
      <protection locked="0"/>
    </xf>
    <xf numFmtId="166" fontId="20" fillId="3" borderId="20" xfId="1" applyNumberFormat="1" applyFont="1" applyFill="1" applyBorder="1" applyAlignment="1" applyProtection="1">
      <alignment horizontal="left" vertical="center" wrapText="1"/>
      <protection locked="0"/>
    </xf>
    <xf numFmtId="166" fontId="20" fillId="3" borderId="21" xfId="1" applyNumberFormat="1" applyFont="1" applyFill="1" applyBorder="1" applyAlignment="1" applyProtection="1">
      <alignment horizontal="left" vertical="center" wrapText="1"/>
      <protection locked="0"/>
    </xf>
    <xf numFmtId="0" fontId="36" fillId="7" borderId="0" xfId="0" applyFont="1" applyFill="1" applyBorder="1" applyAlignment="1" applyProtection="1">
      <alignment horizontal="center" vertical="top"/>
    </xf>
    <xf numFmtId="0" fontId="2" fillId="0" borderId="0" xfId="1" applyFont="1" applyFill="1" applyAlignment="1" applyProtection="1">
      <alignment horizontal="left" vertical="center" wrapText="1"/>
    </xf>
    <xf numFmtId="0" fontId="2" fillId="0" borderId="15" xfId="1" applyFont="1" applyFill="1" applyBorder="1" applyAlignment="1" applyProtection="1">
      <alignment horizontal="left" vertical="center" wrapText="1"/>
    </xf>
    <xf numFmtId="0" fontId="2" fillId="0" borderId="0" xfId="1" applyFill="1" applyAlignment="1" applyProtection="1">
      <alignment horizontal="left" vertical="center" wrapText="1"/>
    </xf>
    <xf numFmtId="0" fontId="2" fillId="0" borderId="15" xfId="1" applyFill="1" applyBorder="1" applyAlignment="1" applyProtection="1">
      <alignment horizontal="left" vertical="center" wrapText="1"/>
    </xf>
    <xf numFmtId="0" fontId="41" fillId="0" borderId="0" xfId="3" applyFont="1" applyFill="1" applyAlignment="1" applyProtection="1">
      <alignment vertical="center" wrapText="1"/>
    </xf>
    <xf numFmtId="0" fontId="41" fillId="0" borderId="15" xfId="3" applyFont="1" applyFill="1" applyBorder="1" applyAlignment="1" applyProtection="1">
      <alignment vertical="center" wrapText="1"/>
    </xf>
    <xf numFmtId="0" fontId="2" fillId="0" borderId="0" xfId="1" applyFont="1" applyFill="1" applyAlignment="1" applyProtection="1">
      <alignment vertical="center" wrapText="1"/>
    </xf>
    <xf numFmtId="0" fontId="2" fillId="0" borderId="15" xfId="1" applyFont="1" applyFill="1" applyBorder="1" applyAlignment="1" applyProtection="1">
      <alignment vertical="center" wrapText="1"/>
    </xf>
    <xf numFmtId="0" fontId="2" fillId="0" borderId="0" xfId="1" applyFont="1" applyFill="1" applyBorder="1" applyAlignment="1" applyProtection="1">
      <alignment vertical="center" wrapText="1"/>
    </xf>
    <xf numFmtId="0" fontId="2" fillId="0" borderId="0" xfId="1" quotePrefix="1" applyFill="1" applyAlignment="1" applyProtection="1">
      <alignment horizontal="left" vertical="center" wrapText="1"/>
    </xf>
    <xf numFmtId="0" fontId="2" fillId="0" borderId="0" xfId="1" applyFont="1" applyAlignment="1" applyProtection="1">
      <alignment vertical="center" wrapText="1"/>
    </xf>
    <xf numFmtId="0" fontId="2" fillId="0" borderId="15" xfId="1" applyFont="1" applyBorder="1" applyAlignment="1" applyProtection="1">
      <alignment vertical="center" wrapText="1"/>
    </xf>
    <xf numFmtId="0" fontId="2" fillId="0" borderId="0" xfId="1" applyFont="1" applyAlignment="1" applyProtection="1">
      <alignment horizontal="left" vertical="center" wrapText="1"/>
    </xf>
    <xf numFmtId="0" fontId="2" fillId="0" borderId="15" xfId="1" applyFont="1" applyBorder="1" applyAlignment="1" applyProtection="1">
      <alignment horizontal="left" vertical="center" wrapText="1"/>
    </xf>
    <xf numFmtId="166" fontId="20" fillId="3" borderId="14" xfId="1" applyNumberFormat="1" applyFont="1" applyFill="1" applyBorder="1" applyAlignment="1" applyProtection="1">
      <alignment horizontal="left" vertical="center" wrapText="1"/>
      <protection locked="0"/>
    </xf>
    <xf numFmtId="166" fontId="20" fillId="3" borderId="0" xfId="1" applyNumberFormat="1" applyFont="1" applyFill="1" applyBorder="1" applyAlignment="1" applyProtection="1">
      <alignment horizontal="left" vertical="center" wrapText="1"/>
      <protection locked="0"/>
    </xf>
    <xf numFmtId="166" fontId="20" fillId="3" borderId="15" xfId="1" applyNumberFormat="1" applyFont="1" applyFill="1" applyBorder="1" applyAlignment="1" applyProtection="1">
      <alignment horizontal="left" vertical="center" wrapText="1"/>
      <protection locked="0"/>
    </xf>
    <xf numFmtId="0" fontId="2" fillId="9" borderId="0" xfId="1" applyFill="1" applyAlignment="1" applyProtection="1">
      <alignment horizontal="left" vertical="center" wrapText="1"/>
    </xf>
    <xf numFmtId="0" fontId="2" fillId="0" borderId="0" xfId="1" applyFont="1" applyFill="1" applyBorder="1" applyAlignment="1" applyProtection="1">
      <alignment horizontal="left" vertical="center" wrapText="1"/>
    </xf>
    <xf numFmtId="0" fontId="23" fillId="0" borderId="0" xfId="1" applyFont="1" applyAlignment="1" applyProtection="1">
      <alignment horizontal="left" vertical="top" wrapText="1"/>
    </xf>
    <xf numFmtId="0" fontId="0" fillId="0" borderId="0" xfId="0" applyAlignment="1">
      <alignment vertical="top" wrapText="1"/>
    </xf>
    <xf numFmtId="0" fontId="34" fillId="5" borderId="19" xfId="0" applyFont="1" applyFill="1" applyBorder="1" applyAlignment="1" applyProtection="1">
      <alignment horizontal="center" vertical="center"/>
    </xf>
    <xf numFmtId="0" fontId="34" fillId="5" borderId="29" xfId="0" applyFont="1" applyFill="1" applyBorder="1" applyAlignment="1" applyProtection="1">
      <alignment horizontal="center" vertical="center"/>
    </xf>
    <xf numFmtId="0" fontId="28" fillId="5" borderId="25" xfId="0" applyFont="1" applyFill="1" applyBorder="1" applyAlignment="1" applyProtection="1">
      <alignment horizontal="center" vertical="center" wrapText="1"/>
    </xf>
    <xf numFmtId="0" fontId="28" fillId="5" borderId="26" xfId="0" applyFont="1" applyFill="1" applyBorder="1" applyAlignment="1" applyProtection="1">
      <alignment horizontal="center" vertical="center" wrapText="1"/>
    </xf>
    <xf numFmtId="0" fontId="28" fillId="5" borderId="27" xfId="0" applyFont="1" applyFill="1" applyBorder="1" applyAlignment="1" applyProtection="1">
      <alignment horizontal="center" vertical="center" wrapText="1"/>
    </xf>
    <xf numFmtId="0" fontId="34" fillId="5" borderId="19" xfId="0" applyFont="1" applyFill="1" applyBorder="1" applyAlignment="1" applyProtection="1">
      <alignment horizontal="left" vertical="center"/>
    </xf>
    <xf numFmtId="0" fontId="34" fillId="5" borderId="29" xfId="0" applyFont="1" applyFill="1" applyBorder="1" applyAlignment="1" applyProtection="1">
      <alignment horizontal="left" vertical="center"/>
    </xf>
    <xf numFmtId="0" fontId="34" fillId="0" borderId="19" xfId="0" applyFont="1" applyFill="1" applyBorder="1" applyAlignment="1" applyProtection="1">
      <alignment horizontal="left" vertical="center"/>
    </xf>
    <xf numFmtId="0" fontId="34" fillId="0" borderId="29" xfId="0" applyFont="1" applyFill="1" applyBorder="1" applyAlignment="1" applyProtection="1">
      <alignment horizontal="left" vertical="center"/>
    </xf>
    <xf numFmtId="0" fontId="34" fillId="0" borderId="33" xfId="0" applyFont="1" applyFill="1" applyBorder="1" applyAlignment="1" applyProtection="1">
      <alignment horizontal="left" vertical="center"/>
    </xf>
    <xf numFmtId="0" fontId="34" fillId="0" borderId="34" xfId="0" applyFont="1" applyFill="1" applyBorder="1" applyAlignment="1" applyProtection="1">
      <alignment horizontal="left" vertical="center"/>
    </xf>
    <xf numFmtId="0" fontId="9" fillId="0" borderId="1" xfId="0" applyFont="1" applyBorder="1" applyAlignment="1" applyProtection="1">
      <alignment horizontal="left" vertical="top" wrapText="1"/>
    </xf>
    <xf numFmtId="0" fontId="14" fillId="0" borderId="9" xfId="0" applyFont="1" applyBorder="1" applyAlignment="1" applyProtection="1">
      <alignment horizontal="left" vertical="top"/>
    </xf>
    <xf numFmtId="0" fontId="14" fillId="0" borderId="10" xfId="0" applyFont="1" applyBorder="1" applyAlignment="1" applyProtection="1">
      <alignment horizontal="left" vertical="top"/>
    </xf>
    <xf numFmtId="0" fontId="14" fillId="0" borderId="5" xfId="0" applyFont="1" applyBorder="1" applyAlignment="1" applyProtection="1">
      <alignment horizontal="left" vertical="top"/>
    </xf>
    <xf numFmtId="0" fontId="14" fillId="7" borderId="6" xfId="0" applyFont="1" applyFill="1" applyBorder="1" applyAlignment="1" applyProtection="1">
      <alignment horizontal="left" vertical="center"/>
    </xf>
    <xf numFmtId="0" fontId="14" fillId="7" borderId="7" xfId="0" applyFont="1" applyFill="1" applyBorder="1" applyAlignment="1" applyProtection="1">
      <alignment horizontal="left" vertical="center"/>
    </xf>
    <xf numFmtId="0" fontId="14" fillId="7" borderId="8" xfId="0" applyFont="1" applyFill="1" applyBorder="1" applyAlignment="1" applyProtection="1">
      <alignment horizontal="left" vertical="center"/>
    </xf>
    <xf numFmtId="14" fontId="8" fillId="3" borderId="19" xfId="0" applyNumberFormat="1" applyFont="1" applyFill="1" applyBorder="1" applyAlignment="1" applyProtection="1">
      <alignment horizontal="center" vertical="center"/>
      <protection locked="0"/>
    </xf>
    <xf numFmtId="0" fontId="8" fillId="3" borderId="20" xfId="0" applyFont="1" applyFill="1" applyBorder="1" applyAlignment="1" applyProtection="1">
      <alignment horizontal="center" vertical="center"/>
      <protection locked="0"/>
    </xf>
    <xf numFmtId="0" fontId="8" fillId="3" borderId="21" xfId="0" applyFont="1" applyFill="1" applyBorder="1" applyAlignment="1" applyProtection="1">
      <alignment horizontal="center" vertical="center"/>
      <protection locked="0"/>
    </xf>
    <xf numFmtId="0" fontId="8" fillId="3" borderId="18" xfId="0" applyFont="1" applyFill="1" applyBorder="1" applyAlignment="1" applyProtection="1">
      <alignment horizontal="center" vertical="center"/>
      <protection locked="0"/>
    </xf>
    <xf numFmtId="0" fontId="15" fillId="0" borderId="0" xfId="0" applyFont="1" applyBorder="1" applyAlignment="1" applyProtection="1">
      <alignment horizontal="left" vertical="center" wrapText="1"/>
    </xf>
    <xf numFmtId="0" fontId="15" fillId="0" borderId="15" xfId="0" applyFont="1" applyBorder="1" applyAlignment="1" applyProtection="1">
      <alignment horizontal="left" vertical="center" wrapText="1"/>
    </xf>
    <xf numFmtId="49" fontId="14" fillId="7" borderId="6" xfId="0" applyNumberFormat="1" applyFont="1" applyFill="1" applyBorder="1" applyAlignment="1" applyProtection="1">
      <alignment horizontal="left" vertical="center"/>
    </xf>
    <xf numFmtId="49" fontId="14" fillId="7" borderId="7" xfId="0" applyNumberFormat="1" applyFont="1" applyFill="1" applyBorder="1" applyAlignment="1" applyProtection="1">
      <alignment horizontal="left" vertical="center"/>
    </xf>
    <xf numFmtId="49" fontId="14" fillId="7" borderId="8" xfId="0" applyNumberFormat="1" applyFont="1" applyFill="1" applyBorder="1" applyAlignment="1" applyProtection="1">
      <alignment horizontal="left" vertical="center"/>
    </xf>
    <xf numFmtId="0" fontId="15" fillId="7" borderId="9" xfId="0" applyFont="1" applyFill="1" applyBorder="1" applyAlignment="1" applyProtection="1">
      <alignment horizontal="left" vertical="center" wrapText="1"/>
    </xf>
    <xf numFmtId="0" fontId="15" fillId="7" borderId="10" xfId="0" applyFont="1" applyFill="1" applyBorder="1" applyAlignment="1" applyProtection="1">
      <alignment horizontal="left" vertical="center"/>
    </xf>
    <xf numFmtId="0" fontId="15" fillId="7" borderId="5" xfId="0" applyFont="1" applyFill="1" applyBorder="1" applyAlignment="1" applyProtection="1">
      <alignment horizontal="left" vertical="center"/>
    </xf>
    <xf numFmtId="0" fontId="45" fillId="0" borderId="0" xfId="0" applyFont="1" applyBorder="1" applyAlignment="1" applyProtection="1">
      <alignment horizontal="left" vertical="center" wrapText="1"/>
    </xf>
    <xf numFmtId="0" fontId="14" fillId="0" borderId="19" xfId="0" applyFont="1" applyBorder="1" applyAlignment="1" applyProtection="1">
      <alignment horizontal="center" vertical="top"/>
    </xf>
    <xf numFmtId="0" fontId="14" fillId="0" borderId="20" xfId="0" applyFont="1" applyBorder="1" applyAlignment="1" applyProtection="1">
      <alignment horizontal="center" vertical="top"/>
    </xf>
    <xf numFmtId="0" fontId="14" fillId="0" borderId="37" xfId="0" applyFont="1" applyBorder="1" applyAlignment="1" applyProtection="1">
      <alignment horizontal="center" vertical="top"/>
    </xf>
    <xf numFmtId="0" fontId="14" fillId="0" borderId="38" xfId="0" applyFont="1" applyBorder="1" applyAlignment="1" applyProtection="1">
      <alignment horizontal="center" vertical="top"/>
    </xf>
    <xf numFmtId="0" fontId="14" fillId="0" borderId="38" xfId="0" applyFont="1" applyBorder="1" applyAlignment="1" applyProtection="1">
      <alignment horizontal="center" vertical="center"/>
    </xf>
    <xf numFmtId="0" fontId="14" fillId="0" borderId="20" xfId="0" applyFont="1" applyBorder="1" applyAlignment="1" applyProtection="1">
      <alignment horizontal="center" vertical="center"/>
    </xf>
    <xf numFmtId="0" fontId="14" fillId="0" borderId="21" xfId="0" applyFont="1" applyBorder="1" applyAlignment="1" applyProtection="1">
      <alignment horizontal="center" vertical="center"/>
    </xf>
    <xf numFmtId="0" fontId="15" fillId="0" borderId="40" xfId="0" applyFont="1" applyBorder="1" applyAlignment="1" applyProtection="1">
      <alignment horizontal="left" vertical="center" wrapText="1"/>
    </xf>
    <xf numFmtId="0" fontId="15" fillId="0" borderId="41" xfId="0" applyFont="1" applyBorder="1" applyAlignment="1" applyProtection="1">
      <alignment horizontal="left" vertical="center" wrapText="1"/>
    </xf>
    <xf numFmtId="0" fontId="15" fillId="0" borderId="0" xfId="0" applyFont="1" applyFill="1" applyBorder="1" applyAlignment="1" applyProtection="1">
      <alignment horizontal="left" vertical="center" wrapText="1"/>
    </xf>
    <xf numFmtId="0" fontId="15" fillId="0" borderId="15" xfId="0" applyFont="1" applyFill="1" applyBorder="1" applyAlignment="1" applyProtection="1">
      <alignment horizontal="left" vertical="center" wrapText="1"/>
    </xf>
    <xf numFmtId="167" fontId="8" fillId="3" borderId="19" xfId="0" applyNumberFormat="1" applyFont="1" applyFill="1" applyBorder="1" applyAlignment="1" applyProtection="1">
      <alignment horizontal="right" vertical="center"/>
      <protection locked="0"/>
    </xf>
    <xf numFmtId="167" fontId="8" fillId="3" borderId="20" xfId="0" applyNumberFormat="1" applyFont="1" applyFill="1" applyBorder="1" applyAlignment="1" applyProtection="1">
      <alignment horizontal="right" vertical="center"/>
      <protection locked="0"/>
    </xf>
    <xf numFmtId="167" fontId="8" fillId="3" borderId="21" xfId="0" applyNumberFormat="1" applyFont="1" applyFill="1" applyBorder="1" applyAlignment="1" applyProtection="1">
      <alignment horizontal="right" vertical="center"/>
      <protection locked="0"/>
    </xf>
    <xf numFmtId="0" fontId="15" fillId="0" borderId="40" xfId="0" applyFont="1" applyFill="1" applyBorder="1" applyAlignment="1" applyProtection="1">
      <alignment horizontal="left" vertical="center" wrapText="1"/>
    </xf>
    <xf numFmtId="0" fontId="15" fillId="0" borderId="41" xfId="0" applyFont="1" applyFill="1" applyBorder="1" applyAlignment="1" applyProtection="1">
      <alignment horizontal="left" vertical="center" wrapText="1"/>
    </xf>
    <xf numFmtId="0" fontId="15" fillId="0" borderId="12" xfId="0" applyFont="1" applyBorder="1" applyAlignment="1" applyProtection="1">
      <alignment horizontal="left" vertical="center" wrapText="1"/>
    </xf>
    <xf numFmtId="0" fontId="15" fillId="0" borderId="13" xfId="0" applyFont="1" applyBorder="1" applyAlignment="1" applyProtection="1">
      <alignment horizontal="left" vertical="center" wrapText="1"/>
    </xf>
    <xf numFmtId="0" fontId="14" fillId="0" borderId="9" xfId="0" applyFont="1" applyBorder="1" applyAlignment="1" applyProtection="1">
      <alignment horizontal="left"/>
    </xf>
    <xf numFmtId="0" fontId="14" fillId="0" borderId="10" xfId="0" applyFont="1" applyBorder="1" applyAlignment="1" applyProtection="1">
      <alignment horizontal="left"/>
    </xf>
    <xf numFmtId="0" fontId="15" fillId="0" borderId="7" xfId="0" applyFont="1" applyBorder="1" applyAlignment="1" applyProtection="1">
      <alignment horizontal="left" vertical="center" wrapText="1"/>
    </xf>
    <xf numFmtId="0" fontId="15" fillId="0" borderId="8" xfId="0" applyFont="1" applyBorder="1" applyAlignment="1" applyProtection="1">
      <alignment horizontal="left" vertical="center" wrapText="1"/>
    </xf>
    <xf numFmtId="0" fontId="14" fillId="0" borderId="0" xfId="0" applyFont="1" applyAlignment="1" applyProtection="1">
      <alignment horizontal="left"/>
    </xf>
    <xf numFmtId="0" fontId="15" fillId="0" borderId="0" xfId="0" applyFont="1" applyAlignment="1" applyProtection="1">
      <alignment vertical="center" wrapText="1"/>
    </xf>
    <xf numFmtId="0" fontId="15" fillId="0" borderId="0" xfId="0" applyFont="1" applyBorder="1" applyAlignment="1" applyProtection="1">
      <alignment vertical="center" wrapText="1"/>
    </xf>
    <xf numFmtId="0" fontId="15" fillId="0" borderId="1" xfId="0" applyFont="1" applyBorder="1" applyAlignment="1" applyProtection="1">
      <alignment vertical="center" wrapText="1"/>
    </xf>
    <xf numFmtId="0" fontId="8" fillId="3" borderId="6" xfId="0" applyFont="1" applyFill="1" applyBorder="1" applyAlignment="1" applyProtection="1">
      <alignment horizontal="left" vertical="top"/>
      <protection locked="0"/>
    </xf>
    <xf numFmtId="0" fontId="8" fillId="3" borderId="7" xfId="0" applyFont="1" applyFill="1" applyBorder="1" applyAlignment="1" applyProtection="1">
      <alignment horizontal="left" vertical="top"/>
      <protection locked="0"/>
    </xf>
    <xf numFmtId="0" fontId="8" fillId="3" borderId="8" xfId="0" applyFont="1" applyFill="1" applyBorder="1" applyAlignment="1" applyProtection="1">
      <alignment horizontal="left" vertical="top"/>
      <protection locked="0"/>
    </xf>
    <xf numFmtId="0" fontId="45" fillId="0" borderId="10" xfId="0" applyFont="1" applyBorder="1" applyAlignment="1" applyProtection="1">
      <alignment horizontal="left" vertical="center"/>
    </xf>
    <xf numFmtId="0" fontId="37" fillId="0" borderId="10" xfId="0" applyFont="1" applyBorder="1" applyAlignment="1" applyProtection="1">
      <alignment horizontal="left" vertical="center"/>
    </xf>
    <xf numFmtId="0" fontId="45" fillId="0" borderId="0" xfId="0" applyFont="1" applyBorder="1" applyAlignment="1" applyProtection="1">
      <alignment horizontal="left" vertical="center"/>
    </xf>
    <xf numFmtId="0" fontId="37" fillId="0" borderId="0" xfId="0" applyFont="1" applyBorder="1" applyAlignment="1" applyProtection="1">
      <alignment horizontal="left" vertical="center"/>
    </xf>
    <xf numFmtId="0" fontId="14" fillId="0" borderId="18" xfId="0" applyFont="1" applyBorder="1" applyAlignment="1" applyProtection="1">
      <alignment horizontal="center"/>
    </xf>
    <xf numFmtId="0" fontId="37" fillId="3" borderId="18" xfId="0" applyFont="1" applyFill="1" applyBorder="1" applyAlignment="1" applyProtection="1">
      <alignment horizontal="left" vertical="center"/>
      <protection locked="0"/>
    </xf>
    <xf numFmtId="14" fontId="8" fillId="3" borderId="18" xfId="0" applyNumberFormat="1" applyFont="1" applyFill="1" applyBorder="1" applyAlignment="1" applyProtection="1">
      <alignment horizontal="center" vertical="center"/>
      <protection locked="0"/>
    </xf>
    <xf numFmtId="0" fontId="15" fillId="3" borderId="18" xfId="0" applyFont="1" applyFill="1" applyBorder="1" applyAlignment="1" applyProtection="1">
      <alignment horizontal="left" vertical="center"/>
      <protection locked="0"/>
    </xf>
  </cellXfs>
  <cellStyles count="5">
    <cellStyle name="Link" xfId="3" builtinId="8"/>
    <cellStyle name="Prozent" xfId="2" builtinId="5"/>
    <cellStyle name="Standard" xfId="0" builtinId="0"/>
    <cellStyle name="Standard 2" xfId="1"/>
    <cellStyle name="Standard_Tabelle1" xfId="4"/>
  </cellStyles>
  <dxfs count="0"/>
  <tableStyles count="0" defaultTableStyle="TableStyleMedium2" defaultPivotStyle="PivotStyleLight16"/>
  <colors>
    <mruColors>
      <color rgb="FFCBE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3257527594237918E-2"/>
          <c:y val="9.9333217301540627E-2"/>
          <c:w val="0.91541389670421014"/>
          <c:h val="0.81333296657625243"/>
        </c:manualLayout>
      </c:layout>
      <c:barChart>
        <c:barDir val="bar"/>
        <c:grouping val="clustered"/>
        <c:varyColors val="0"/>
        <c:ser>
          <c:idx val="8"/>
          <c:order val="8"/>
          <c:spPr>
            <a:solidFill>
              <a:schemeClr val="tx2"/>
            </a:solidFill>
            <a:ln>
              <a:noFill/>
            </a:ln>
            <a:effectLst/>
          </c:spPr>
          <c:invertIfNegative val="0"/>
          <c:cat>
            <c:strRef>
              <c:f>'Deckblatt - Overview'!$B$13:$B$20</c:f>
              <c:strCache>
                <c:ptCount val="8"/>
                <c:pt idx="0">
                  <c:v>01 Drawings/ Specifications, documents</c:v>
                </c:pt>
                <c:pt idx="1">
                  <c:v>02 Manufacturing assessment</c:v>
                </c:pt>
                <c:pt idx="2">
                  <c:v>03 AQAP requirements</c:v>
                </c:pt>
                <c:pt idx="3">
                  <c:v>04 Labelling and packaging</c:v>
                </c:pt>
                <c:pt idx="4">
                  <c:v>05 Inspection sequence and inspection plan</c:v>
                </c:pt>
                <c:pt idx="5">
                  <c:v>06 Measuring equipment planning/procurement</c:v>
                </c:pt>
                <c:pt idx="6">
                  <c:v>07 Production skills</c:v>
                </c:pt>
                <c:pt idx="7">
                  <c:v>08First Article</c:v>
                </c:pt>
              </c:strCache>
            </c:strRef>
          </c:cat>
          <c:val>
            <c:numRef>
              <c:f>'Deckblatt - Overview'!$K$13:$K$20</c:f>
              <c:numCache>
                <c:formatCode>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3906-4737-8F4C-A4D2FA063DC1}"/>
            </c:ext>
          </c:extLst>
        </c:ser>
        <c:dLbls>
          <c:showLegendKey val="0"/>
          <c:showVal val="0"/>
          <c:showCatName val="0"/>
          <c:showSerName val="0"/>
          <c:showPercent val="0"/>
          <c:showBubbleSize val="0"/>
        </c:dLbls>
        <c:gapWidth val="50"/>
        <c:axId val="464647048"/>
        <c:axId val="469488880"/>
        <c:extLst>
          <c:ext xmlns:c15="http://schemas.microsoft.com/office/drawing/2012/chart" uri="{02D57815-91ED-43cb-92C2-25804820EDAC}">
            <c15:filteredBarSeries>
              <c15:ser>
                <c:idx val="0"/>
                <c:order val="0"/>
                <c:spPr>
                  <a:solidFill>
                    <a:schemeClr val="accent1"/>
                  </a:solidFill>
                  <a:ln>
                    <a:noFill/>
                  </a:ln>
                  <a:effectLst/>
                </c:spPr>
                <c:invertIfNegative val="0"/>
                <c:cat>
                  <c:strRef>
                    <c:extLst>
                      <c:ext uri="{02D57815-91ED-43cb-92C2-25804820EDAC}">
                        <c15:formulaRef>
                          <c15:sqref>'Deckblatt - Overview'!$B$13:$B$20</c15:sqref>
                        </c15:formulaRef>
                      </c:ext>
                    </c:extLst>
                    <c:strCache>
                      <c:ptCount val="8"/>
                      <c:pt idx="0">
                        <c:v>01 Drawings/ Specifications, documents</c:v>
                      </c:pt>
                      <c:pt idx="1">
                        <c:v>02 Manufacturing assessment</c:v>
                      </c:pt>
                      <c:pt idx="2">
                        <c:v>03 AQAP requirements</c:v>
                      </c:pt>
                      <c:pt idx="3">
                        <c:v>04 Labelling and packaging</c:v>
                      </c:pt>
                      <c:pt idx="4">
                        <c:v>05 Inspection sequence and inspection plan</c:v>
                      </c:pt>
                      <c:pt idx="5">
                        <c:v>06 Measuring equipment planning/procurement</c:v>
                      </c:pt>
                      <c:pt idx="6">
                        <c:v>07 Production skills</c:v>
                      </c:pt>
                      <c:pt idx="7">
                        <c:v>08First Article</c:v>
                      </c:pt>
                    </c:strCache>
                  </c:strRef>
                </c:cat>
                <c:val>
                  <c:numRef>
                    <c:extLst>
                      <c:ext uri="{02D57815-91ED-43cb-92C2-25804820EDAC}">
                        <c15:formulaRef>
                          <c15:sqref>'Deckblatt - Overview'!$C$13:$C$20</c15:sqref>
                        </c15:formulaRef>
                      </c:ext>
                    </c:extLst>
                    <c:numCache>
                      <c:formatCode>General</c:formatCode>
                      <c:ptCount val="8"/>
                    </c:numCache>
                  </c:numRef>
                </c:val>
                <c:extLst>
                  <c:ext xmlns:c16="http://schemas.microsoft.com/office/drawing/2014/chart" uri="{C3380CC4-5D6E-409C-BE32-E72D297353CC}">
                    <c16:uniqueId val="{00000001-3906-4737-8F4C-A4D2FA063DC1}"/>
                  </c:ext>
                </c:extLst>
              </c15:ser>
            </c15:filteredBarSeries>
            <c15:filteredBarSeries>
              <c15:ser>
                <c:idx val="1"/>
                <c:order val="1"/>
                <c:spPr>
                  <a:solidFill>
                    <a:schemeClr val="accent2"/>
                  </a:solidFill>
                  <a:ln>
                    <a:noFill/>
                  </a:ln>
                  <a:effectLst/>
                </c:spPr>
                <c:invertIfNegative val="0"/>
                <c:cat>
                  <c:strRef>
                    <c:extLst xmlns:c15="http://schemas.microsoft.com/office/drawing/2012/chart">
                      <c:ext xmlns:c15="http://schemas.microsoft.com/office/drawing/2012/chart" uri="{02D57815-91ED-43cb-92C2-25804820EDAC}">
                        <c15:formulaRef>
                          <c15:sqref>'Deckblatt - Overview'!$B$13:$B$20</c15:sqref>
                        </c15:formulaRef>
                      </c:ext>
                    </c:extLst>
                    <c:strCache>
                      <c:ptCount val="8"/>
                      <c:pt idx="0">
                        <c:v>01 Drawings/ Specifications, documents</c:v>
                      </c:pt>
                      <c:pt idx="1">
                        <c:v>02 Manufacturing assessment</c:v>
                      </c:pt>
                      <c:pt idx="2">
                        <c:v>03 AQAP requirements</c:v>
                      </c:pt>
                      <c:pt idx="3">
                        <c:v>04 Labelling and packaging</c:v>
                      </c:pt>
                      <c:pt idx="4">
                        <c:v>05 Inspection sequence and inspection plan</c:v>
                      </c:pt>
                      <c:pt idx="5">
                        <c:v>06 Measuring equipment planning/procurement</c:v>
                      </c:pt>
                      <c:pt idx="6">
                        <c:v>07 Production skills</c:v>
                      </c:pt>
                      <c:pt idx="7">
                        <c:v>08First Article</c:v>
                      </c:pt>
                    </c:strCache>
                  </c:strRef>
                </c:cat>
                <c:val>
                  <c:numRef>
                    <c:extLst xmlns:c15="http://schemas.microsoft.com/office/drawing/2012/chart">
                      <c:ext xmlns:c15="http://schemas.microsoft.com/office/drawing/2012/chart" uri="{02D57815-91ED-43cb-92C2-25804820EDAC}">
                        <c15:formulaRef>
                          <c15:sqref>'Deckblatt - Overview'!$D$13:$D$20</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2-3906-4737-8F4C-A4D2FA063DC1}"/>
                  </c:ext>
                </c:extLst>
              </c15:ser>
            </c15:filteredBarSeries>
            <c15:filteredBarSeries>
              <c15:ser>
                <c:idx val="2"/>
                <c:order val="2"/>
                <c:spPr>
                  <a:solidFill>
                    <a:schemeClr val="accent3"/>
                  </a:solidFill>
                  <a:ln>
                    <a:noFill/>
                  </a:ln>
                  <a:effectLst/>
                </c:spPr>
                <c:invertIfNegative val="0"/>
                <c:cat>
                  <c:strRef>
                    <c:extLst xmlns:c15="http://schemas.microsoft.com/office/drawing/2012/chart">
                      <c:ext xmlns:c15="http://schemas.microsoft.com/office/drawing/2012/chart" uri="{02D57815-91ED-43cb-92C2-25804820EDAC}">
                        <c15:formulaRef>
                          <c15:sqref>'Deckblatt - Overview'!$B$13:$B$20</c15:sqref>
                        </c15:formulaRef>
                      </c:ext>
                    </c:extLst>
                    <c:strCache>
                      <c:ptCount val="8"/>
                      <c:pt idx="0">
                        <c:v>01 Drawings/ Specifications, documents</c:v>
                      </c:pt>
                      <c:pt idx="1">
                        <c:v>02 Manufacturing assessment</c:v>
                      </c:pt>
                      <c:pt idx="2">
                        <c:v>03 AQAP requirements</c:v>
                      </c:pt>
                      <c:pt idx="3">
                        <c:v>04 Labelling and packaging</c:v>
                      </c:pt>
                      <c:pt idx="4">
                        <c:v>05 Inspection sequence and inspection plan</c:v>
                      </c:pt>
                      <c:pt idx="5">
                        <c:v>06 Measuring equipment planning/procurement</c:v>
                      </c:pt>
                      <c:pt idx="6">
                        <c:v>07 Production skills</c:v>
                      </c:pt>
                      <c:pt idx="7">
                        <c:v>08First Article</c:v>
                      </c:pt>
                    </c:strCache>
                  </c:strRef>
                </c:cat>
                <c:val>
                  <c:numRef>
                    <c:extLst xmlns:c15="http://schemas.microsoft.com/office/drawing/2012/chart">
                      <c:ext xmlns:c15="http://schemas.microsoft.com/office/drawing/2012/chart" uri="{02D57815-91ED-43cb-92C2-25804820EDAC}">
                        <c15:formulaRef>
                          <c15:sqref>'Deckblatt - Overview'!$E$13:$E$20</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3-3906-4737-8F4C-A4D2FA063DC1}"/>
                  </c:ext>
                </c:extLst>
              </c15:ser>
            </c15:filteredBarSeries>
            <c15:filteredBarSeries>
              <c15:ser>
                <c:idx val="3"/>
                <c:order val="3"/>
                <c:spPr>
                  <a:solidFill>
                    <a:schemeClr val="accent4"/>
                  </a:solidFill>
                  <a:ln>
                    <a:noFill/>
                  </a:ln>
                  <a:effectLst/>
                </c:spPr>
                <c:invertIfNegative val="0"/>
                <c:cat>
                  <c:strRef>
                    <c:extLst xmlns:c15="http://schemas.microsoft.com/office/drawing/2012/chart">
                      <c:ext xmlns:c15="http://schemas.microsoft.com/office/drawing/2012/chart" uri="{02D57815-91ED-43cb-92C2-25804820EDAC}">
                        <c15:formulaRef>
                          <c15:sqref>'Deckblatt - Overview'!$B$13:$B$20</c15:sqref>
                        </c15:formulaRef>
                      </c:ext>
                    </c:extLst>
                    <c:strCache>
                      <c:ptCount val="8"/>
                      <c:pt idx="0">
                        <c:v>01 Drawings/ Specifications, documents</c:v>
                      </c:pt>
                      <c:pt idx="1">
                        <c:v>02 Manufacturing assessment</c:v>
                      </c:pt>
                      <c:pt idx="2">
                        <c:v>03 AQAP requirements</c:v>
                      </c:pt>
                      <c:pt idx="3">
                        <c:v>04 Labelling and packaging</c:v>
                      </c:pt>
                      <c:pt idx="4">
                        <c:v>05 Inspection sequence and inspection plan</c:v>
                      </c:pt>
                      <c:pt idx="5">
                        <c:v>06 Measuring equipment planning/procurement</c:v>
                      </c:pt>
                      <c:pt idx="6">
                        <c:v>07 Production skills</c:v>
                      </c:pt>
                      <c:pt idx="7">
                        <c:v>08First Article</c:v>
                      </c:pt>
                    </c:strCache>
                  </c:strRef>
                </c:cat>
                <c:val>
                  <c:numRef>
                    <c:extLst xmlns:c15="http://schemas.microsoft.com/office/drawing/2012/chart">
                      <c:ext xmlns:c15="http://schemas.microsoft.com/office/drawing/2012/chart" uri="{02D57815-91ED-43cb-92C2-25804820EDAC}">
                        <c15:formulaRef>
                          <c15:sqref>'Deckblatt - Overview'!$F$13:$F$20</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4-3906-4737-8F4C-A4D2FA063DC1}"/>
                  </c:ext>
                </c:extLst>
              </c15:ser>
            </c15:filteredBarSeries>
            <c15:filteredBarSeries>
              <c15:ser>
                <c:idx val="4"/>
                <c:order val="4"/>
                <c:spPr>
                  <a:solidFill>
                    <a:schemeClr val="accent5"/>
                  </a:solidFill>
                  <a:ln>
                    <a:noFill/>
                  </a:ln>
                  <a:effectLst/>
                </c:spPr>
                <c:invertIfNegative val="0"/>
                <c:cat>
                  <c:strRef>
                    <c:extLst xmlns:c15="http://schemas.microsoft.com/office/drawing/2012/chart">
                      <c:ext xmlns:c15="http://schemas.microsoft.com/office/drawing/2012/chart" uri="{02D57815-91ED-43cb-92C2-25804820EDAC}">
                        <c15:formulaRef>
                          <c15:sqref>'Deckblatt - Overview'!$B$13:$B$20</c15:sqref>
                        </c15:formulaRef>
                      </c:ext>
                    </c:extLst>
                    <c:strCache>
                      <c:ptCount val="8"/>
                      <c:pt idx="0">
                        <c:v>01 Drawings/ Specifications, documents</c:v>
                      </c:pt>
                      <c:pt idx="1">
                        <c:v>02 Manufacturing assessment</c:v>
                      </c:pt>
                      <c:pt idx="2">
                        <c:v>03 AQAP requirements</c:v>
                      </c:pt>
                      <c:pt idx="3">
                        <c:v>04 Labelling and packaging</c:v>
                      </c:pt>
                      <c:pt idx="4">
                        <c:v>05 Inspection sequence and inspection plan</c:v>
                      </c:pt>
                      <c:pt idx="5">
                        <c:v>06 Measuring equipment planning/procurement</c:v>
                      </c:pt>
                      <c:pt idx="6">
                        <c:v>07 Production skills</c:v>
                      </c:pt>
                      <c:pt idx="7">
                        <c:v>08First Article</c:v>
                      </c:pt>
                    </c:strCache>
                  </c:strRef>
                </c:cat>
                <c:val>
                  <c:numRef>
                    <c:extLst xmlns:c15="http://schemas.microsoft.com/office/drawing/2012/chart">
                      <c:ext xmlns:c15="http://schemas.microsoft.com/office/drawing/2012/chart" uri="{02D57815-91ED-43cb-92C2-25804820EDAC}">
                        <c15:formulaRef>
                          <c15:sqref>'Deckblatt - Overview'!$G$13:$G$20</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5-3906-4737-8F4C-A4D2FA063DC1}"/>
                  </c:ext>
                </c:extLst>
              </c15:ser>
            </c15:filteredBarSeries>
            <c15:filteredBarSeries>
              <c15:ser>
                <c:idx val="5"/>
                <c:order val="5"/>
                <c:spPr>
                  <a:solidFill>
                    <a:schemeClr val="accent6"/>
                  </a:solidFill>
                  <a:ln>
                    <a:noFill/>
                  </a:ln>
                  <a:effectLst/>
                </c:spPr>
                <c:invertIfNegative val="0"/>
                <c:cat>
                  <c:strRef>
                    <c:extLst xmlns:c15="http://schemas.microsoft.com/office/drawing/2012/chart">
                      <c:ext xmlns:c15="http://schemas.microsoft.com/office/drawing/2012/chart" uri="{02D57815-91ED-43cb-92C2-25804820EDAC}">
                        <c15:formulaRef>
                          <c15:sqref>'Deckblatt - Overview'!$B$13:$B$20</c15:sqref>
                        </c15:formulaRef>
                      </c:ext>
                    </c:extLst>
                    <c:strCache>
                      <c:ptCount val="8"/>
                      <c:pt idx="0">
                        <c:v>01 Drawings/ Specifications, documents</c:v>
                      </c:pt>
                      <c:pt idx="1">
                        <c:v>02 Manufacturing assessment</c:v>
                      </c:pt>
                      <c:pt idx="2">
                        <c:v>03 AQAP requirements</c:v>
                      </c:pt>
                      <c:pt idx="3">
                        <c:v>04 Labelling and packaging</c:v>
                      </c:pt>
                      <c:pt idx="4">
                        <c:v>05 Inspection sequence and inspection plan</c:v>
                      </c:pt>
                      <c:pt idx="5">
                        <c:v>06 Measuring equipment planning/procurement</c:v>
                      </c:pt>
                      <c:pt idx="6">
                        <c:v>07 Production skills</c:v>
                      </c:pt>
                      <c:pt idx="7">
                        <c:v>08First Article</c:v>
                      </c:pt>
                    </c:strCache>
                  </c:strRef>
                </c:cat>
                <c:val>
                  <c:numRef>
                    <c:extLst xmlns:c15="http://schemas.microsoft.com/office/drawing/2012/chart">
                      <c:ext xmlns:c15="http://schemas.microsoft.com/office/drawing/2012/chart" uri="{02D57815-91ED-43cb-92C2-25804820EDAC}">
                        <c15:formulaRef>
                          <c15:sqref>'Deckblatt - Overview'!$H$13:$H$20</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6-3906-4737-8F4C-A4D2FA063DC1}"/>
                  </c:ext>
                </c:extLst>
              </c15:ser>
            </c15:filteredBarSeries>
            <c15:filteredBarSeries>
              <c15:ser>
                <c:idx val="6"/>
                <c:order val="6"/>
                <c:spPr>
                  <a:solidFill>
                    <a:schemeClr val="accent1">
                      <a:lumMod val="60000"/>
                    </a:schemeClr>
                  </a:solidFill>
                  <a:ln>
                    <a:noFill/>
                  </a:ln>
                  <a:effectLst/>
                </c:spPr>
                <c:invertIfNegative val="0"/>
                <c:cat>
                  <c:strRef>
                    <c:extLst xmlns:c15="http://schemas.microsoft.com/office/drawing/2012/chart">
                      <c:ext xmlns:c15="http://schemas.microsoft.com/office/drawing/2012/chart" uri="{02D57815-91ED-43cb-92C2-25804820EDAC}">
                        <c15:formulaRef>
                          <c15:sqref>'Deckblatt - Overview'!$B$13:$B$20</c15:sqref>
                        </c15:formulaRef>
                      </c:ext>
                    </c:extLst>
                    <c:strCache>
                      <c:ptCount val="8"/>
                      <c:pt idx="0">
                        <c:v>01 Drawings/ Specifications, documents</c:v>
                      </c:pt>
                      <c:pt idx="1">
                        <c:v>02 Manufacturing assessment</c:v>
                      </c:pt>
                      <c:pt idx="2">
                        <c:v>03 AQAP requirements</c:v>
                      </c:pt>
                      <c:pt idx="3">
                        <c:v>04 Labelling and packaging</c:v>
                      </c:pt>
                      <c:pt idx="4">
                        <c:v>05 Inspection sequence and inspection plan</c:v>
                      </c:pt>
                      <c:pt idx="5">
                        <c:v>06 Measuring equipment planning/procurement</c:v>
                      </c:pt>
                      <c:pt idx="6">
                        <c:v>07 Production skills</c:v>
                      </c:pt>
                      <c:pt idx="7">
                        <c:v>08First Article</c:v>
                      </c:pt>
                    </c:strCache>
                  </c:strRef>
                </c:cat>
                <c:val>
                  <c:numRef>
                    <c:extLst xmlns:c15="http://schemas.microsoft.com/office/drawing/2012/chart">
                      <c:ext xmlns:c15="http://schemas.microsoft.com/office/drawing/2012/chart" uri="{02D57815-91ED-43cb-92C2-25804820EDAC}">
                        <c15:formulaRef>
                          <c15:sqref>'Deckblatt - Overview'!$I$13:$I$20</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7-3906-4737-8F4C-A4D2FA063DC1}"/>
                  </c:ext>
                </c:extLst>
              </c15:ser>
            </c15:filteredBarSeries>
            <c15:filteredBarSeries>
              <c15:ser>
                <c:idx val="7"/>
                <c:order val="7"/>
                <c:spPr>
                  <a:solidFill>
                    <a:schemeClr val="accent2">
                      <a:lumMod val="60000"/>
                    </a:schemeClr>
                  </a:solidFill>
                  <a:ln>
                    <a:noFill/>
                  </a:ln>
                  <a:effectLst/>
                </c:spPr>
                <c:invertIfNegative val="0"/>
                <c:cat>
                  <c:strRef>
                    <c:extLst xmlns:c15="http://schemas.microsoft.com/office/drawing/2012/chart">
                      <c:ext xmlns:c15="http://schemas.microsoft.com/office/drawing/2012/chart" uri="{02D57815-91ED-43cb-92C2-25804820EDAC}">
                        <c15:formulaRef>
                          <c15:sqref>'Deckblatt - Overview'!$B$13:$B$20</c15:sqref>
                        </c15:formulaRef>
                      </c:ext>
                    </c:extLst>
                    <c:strCache>
                      <c:ptCount val="8"/>
                      <c:pt idx="0">
                        <c:v>01 Drawings/ Specifications, documents</c:v>
                      </c:pt>
                      <c:pt idx="1">
                        <c:v>02 Manufacturing assessment</c:v>
                      </c:pt>
                      <c:pt idx="2">
                        <c:v>03 AQAP requirements</c:v>
                      </c:pt>
                      <c:pt idx="3">
                        <c:v>04 Labelling and packaging</c:v>
                      </c:pt>
                      <c:pt idx="4">
                        <c:v>05 Inspection sequence and inspection plan</c:v>
                      </c:pt>
                      <c:pt idx="5">
                        <c:v>06 Measuring equipment planning/procurement</c:v>
                      </c:pt>
                      <c:pt idx="6">
                        <c:v>07 Production skills</c:v>
                      </c:pt>
                      <c:pt idx="7">
                        <c:v>08First Article</c:v>
                      </c:pt>
                    </c:strCache>
                  </c:strRef>
                </c:cat>
                <c:val>
                  <c:numRef>
                    <c:extLst xmlns:c15="http://schemas.microsoft.com/office/drawing/2012/chart">
                      <c:ext xmlns:c15="http://schemas.microsoft.com/office/drawing/2012/chart" uri="{02D57815-91ED-43cb-92C2-25804820EDAC}">
                        <c15:formulaRef>
                          <c15:sqref>'Deckblatt - Overview'!$J$13:$J$20</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8-3906-4737-8F4C-A4D2FA063DC1}"/>
                  </c:ext>
                </c:extLst>
              </c15:ser>
            </c15:filteredBarSeries>
            <c15:filteredBarSeries>
              <c15:ser>
                <c:idx val="9"/>
                <c:order val="9"/>
                <c:spPr>
                  <a:solidFill>
                    <a:schemeClr val="accent4">
                      <a:lumMod val="60000"/>
                    </a:schemeClr>
                  </a:solidFill>
                  <a:ln>
                    <a:noFill/>
                  </a:ln>
                  <a:effectLst/>
                </c:spPr>
                <c:invertIfNegative val="0"/>
                <c:cat>
                  <c:strRef>
                    <c:extLst xmlns:c15="http://schemas.microsoft.com/office/drawing/2012/chart">
                      <c:ext xmlns:c15="http://schemas.microsoft.com/office/drawing/2012/chart" uri="{02D57815-91ED-43cb-92C2-25804820EDAC}">
                        <c15:formulaRef>
                          <c15:sqref>'Deckblatt - Overview'!$B$13:$B$20</c15:sqref>
                        </c15:formulaRef>
                      </c:ext>
                    </c:extLst>
                    <c:strCache>
                      <c:ptCount val="8"/>
                      <c:pt idx="0">
                        <c:v>01 Drawings/ Specifications, documents</c:v>
                      </c:pt>
                      <c:pt idx="1">
                        <c:v>02 Manufacturing assessment</c:v>
                      </c:pt>
                      <c:pt idx="2">
                        <c:v>03 AQAP requirements</c:v>
                      </c:pt>
                      <c:pt idx="3">
                        <c:v>04 Labelling and packaging</c:v>
                      </c:pt>
                      <c:pt idx="4">
                        <c:v>05 Inspection sequence and inspection plan</c:v>
                      </c:pt>
                      <c:pt idx="5">
                        <c:v>06 Measuring equipment planning/procurement</c:v>
                      </c:pt>
                      <c:pt idx="6">
                        <c:v>07 Production skills</c:v>
                      </c:pt>
                      <c:pt idx="7">
                        <c:v>08First Article</c:v>
                      </c:pt>
                    </c:strCache>
                  </c:strRef>
                </c:cat>
                <c:val>
                  <c:numRef>
                    <c:extLst xmlns:c15="http://schemas.microsoft.com/office/drawing/2012/chart">
                      <c:ext xmlns:c15="http://schemas.microsoft.com/office/drawing/2012/chart" uri="{02D57815-91ED-43cb-92C2-25804820EDAC}">
                        <c15:formulaRef>
                          <c15:sqref>'Deckblatt - Overview'!$L$13:$L$20</c15:sqref>
                        </c15:formulaRef>
                      </c:ext>
                    </c:extLst>
                    <c:numCache>
                      <c:formatCode>0%</c:formatCode>
                      <c:ptCount val="8"/>
                    </c:numCache>
                  </c:numRef>
                </c:val>
                <c:extLst xmlns:c15="http://schemas.microsoft.com/office/drawing/2012/chart">
                  <c:ext xmlns:c16="http://schemas.microsoft.com/office/drawing/2014/chart" uri="{C3380CC4-5D6E-409C-BE32-E72D297353CC}">
                    <c16:uniqueId val="{00000009-3906-4737-8F4C-A4D2FA063DC1}"/>
                  </c:ext>
                </c:extLst>
              </c15:ser>
            </c15:filteredBarSeries>
            <c15:filteredBarSeries>
              <c15:ser>
                <c:idx val="10"/>
                <c:order val="10"/>
                <c:spPr>
                  <a:solidFill>
                    <a:schemeClr val="accent5">
                      <a:lumMod val="60000"/>
                    </a:schemeClr>
                  </a:solidFill>
                  <a:ln>
                    <a:noFill/>
                  </a:ln>
                  <a:effectLst/>
                </c:spPr>
                <c:invertIfNegative val="0"/>
                <c:cat>
                  <c:strRef>
                    <c:extLst xmlns:c15="http://schemas.microsoft.com/office/drawing/2012/chart">
                      <c:ext xmlns:c15="http://schemas.microsoft.com/office/drawing/2012/chart" uri="{02D57815-91ED-43cb-92C2-25804820EDAC}">
                        <c15:formulaRef>
                          <c15:sqref>'Deckblatt - Overview'!$B$13:$B$20</c15:sqref>
                        </c15:formulaRef>
                      </c:ext>
                    </c:extLst>
                    <c:strCache>
                      <c:ptCount val="8"/>
                      <c:pt idx="0">
                        <c:v>01 Drawings/ Specifications, documents</c:v>
                      </c:pt>
                      <c:pt idx="1">
                        <c:v>02 Manufacturing assessment</c:v>
                      </c:pt>
                      <c:pt idx="2">
                        <c:v>03 AQAP requirements</c:v>
                      </c:pt>
                      <c:pt idx="3">
                        <c:v>04 Labelling and packaging</c:v>
                      </c:pt>
                      <c:pt idx="4">
                        <c:v>05 Inspection sequence and inspection plan</c:v>
                      </c:pt>
                      <c:pt idx="5">
                        <c:v>06 Measuring equipment planning/procurement</c:v>
                      </c:pt>
                      <c:pt idx="6">
                        <c:v>07 Production skills</c:v>
                      </c:pt>
                      <c:pt idx="7">
                        <c:v>08First Article</c:v>
                      </c:pt>
                    </c:strCache>
                  </c:strRef>
                </c:cat>
                <c:val>
                  <c:numRef>
                    <c:extLst xmlns:c15="http://schemas.microsoft.com/office/drawing/2012/chart">
                      <c:ext xmlns:c15="http://schemas.microsoft.com/office/drawing/2012/chart" uri="{02D57815-91ED-43cb-92C2-25804820EDAC}">
                        <c15:formulaRef>
                          <c15:sqref>'Deckblatt - Overview'!$M$13:$M$20</c15:sqref>
                        </c15:formulaRef>
                      </c:ext>
                    </c:extLst>
                    <c:numCache>
                      <c:formatCode>0%</c:formatCode>
                      <c:ptCount val="8"/>
                    </c:numCache>
                  </c:numRef>
                </c:val>
                <c:extLst xmlns:c15="http://schemas.microsoft.com/office/drawing/2012/chart">
                  <c:ext xmlns:c16="http://schemas.microsoft.com/office/drawing/2014/chart" uri="{C3380CC4-5D6E-409C-BE32-E72D297353CC}">
                    <c16:uniqueId val="{0000000A-3906-4737-8F4C-A4D2FA063DC1}"/>
                  </c:ext>
                </c:extLst>
              </c15:ser>
            </c15:filteredBarSeries>
          </c:ext>
        </c:extLst>
      </c:barChart>
      <c:catAx>
        <c:axId val="464647048"/>
        <c:scaling>
          <c:orientation val="maxMin"/>
        </c:scaling>
        <c:delete val="1"/>
        <c:axPos val="l"/>
        <c:numFmt formatCode="General" sourceLinked="1"/>
        <c:majorTickMark val="none"/>
        <c:minorTickMark val="none"/>
        <c:tickLblPos val="nextTo"/>
        <c:crossAx val="469488880"/>
        <c:crosses val="autoZero"/>
        <c:auto val="1"/>
        <c:lblAlgn val="ctr"/>
        <c:lblOffset val="100"/>
        <c:noMultiLvlLbl val="0"/>
      </c:catAx>
      <c:valAx>
        <c:axId val="469488880"/>
        <c:scaling>
          <c:orientation val="minMax"/>
          <c:max val="1"/>
          <c:min val="0"/>
        </c:scaling>
        <c:delete val="0"/>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64647048"/>
        <c:crossesAt val="1"/>
        <c:crossBetween val="between"/>
        <c:majorUnit val="1"/>
        <c:minorUnit val="0.5"/>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oddFooter>&amp;L&amp;8Ersteller:QM22  J. Fehlmann ,  Version 2.0/16.11.2023
Freigabe: QM2 D. Schubert /Datum..&amp;ZKrauss-Maffei Wegmann GmbH &amp; Co. KG 
&amp;R&amp;9Seite &amp;S</c:oddFooter>
    </c:headerFooter>
    <c:pageMargins b="0.78740157499999996" l="0.7" r="0.7" t="0.78740157499999996"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Radio" firstButton="1" fmlaLink="$S$1" lockText="1" noThreeD="1"/>
</file>

<file path=xl/ctrlProps/ctrlProp2.xml><?xml version="1.0" encoding="utf-8"?>
<formControlPr xmlns="http://schemas.microsoft.com/office/spreadsheetml/2009/9/main" objectType="Radio"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76200</xdr:colOff>
          <xdr:row>0</xdr:row>
          <xdr:rowOff>336550</xdr:rowOff>
        </xdr:from>
        <xdr:to>
          <xdr:col>22</xdr:col>
          <xdr:colOff>166008</xdr:colOff>
          <xdr:row>1</xdr:row>
          <xdr:rowOff>76200</xdr:rowOff>
        </xdr:to>
        <xdr:sp macro="" textlink="">
          <xdr:nvSpPr>
            <xdr:cNvPr id="3073" name="Option Button 1" hidden="1">
              <a:extLst>
                <a:ext uri="{63B3BB69-23CF-44E3-9099-C40C66FF867C}">
                  <a14:compatExt spid="_x0000_s3073"/>
                </a:ext>
                <a:ext uri="{FF2B5EF4-FFF2-40B4-BE49-F238E27FC236}">
                  <a16:creationId xmlns:a16="http://schemas.microsoft.com/office/drawing/2014/main" id="{00000000-0008-0000-00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de-DE" sz="800" b="0" i="0" u="none" strike="noStrike" baseline="0">
                  <a:solidFill>
                    <a:srgbClr val="000000"/>
                  </a:solidFill>
                  <a:latin typeface="Tahoma"/>
                  <a:ea typeface="Tahoma"/>
                  <a:cs typeface="Tahoma"/>
                </a:rPr>
                <a:t>German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76200</xdr:colOff>
          <xdr:row>0</xdr:row>
          <xdr:rowOff>152400</xdr:rowOff>
        </xdr:from>
        <xdr:to>
          <xdr:col>22</xdr:col>
          <xdr:colOff>166008</xdr:colOff>
          <xdr:row>0</xdr:row>
          <xdr:rowOff>298450</xdr:rowOff>
        </xdr:to>
        <xdr:sp macro="" textlink="">
          <xdr:nvSpPr>
            <xdr:cNvPr id="3074" name="Option Button 2" hidden="1">
              <a:extLst>
                <a:ext uri="{63B3BB69-23CF-44E3-9099-C40C66FF867C}">
                  <a14:compatExt spid="_x0000_s3074"/>
                </a:ext>
                <a:ext uri="{FF2B5EF4-FFF2-40B4-BE49-F238E27FC236}">
                  <a16:creationId xmlns:a16="http://schemas.microsoft.com/office/drawing/2014/main" id="{00000000-0008-0000-00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de-DE" sz="800" b="0" i="0" u="none" strike="noStrike" baseline="0">
                  <a:solidFill>
                    <a:srgbClr val="000000"/>
                  </a:solidFill>
                  <a:latin typeface="Tahoma"/>
                  <a:ea typeface="Tahoma"/>
                  <a:cs typeface="Tahoma"/>
                </a:rPr>
                <a:t>English</a:t>
              </a:r>
            </a:p>
          </xdr:txBody>
        </xdr:sp>
        <xdr:clientData fLocksWithSheet="0"/>
      </xdr:twoCellAnchor>
    </mc:Choice>
    <mc:Fallback/>
  </mc:AlternateContent>
  <xdr:twoCellAnchor>
    <xdr:from>
      <xdr:col>19</xdr:col>
      <xdr:colOff>33040</xdr:colOff>
      <xdr:row>10</xdr:row>
      <xdr:rowOff>366122</xdr:rowOff>
    </xdr:from>
    <xdr:to>
      <xdr:col>34</xdr:col>
      <xdr:colOff>159464</xdr:colOff>
      <xdr:row>21</xdr:row>
      <xdr:rowOff>17162</xdr:rowOff>
    </xdr:to>
    <xdr:graphicFrame macro="">
      <xdr:nvGraphicFramePr>
        <xdr:cNvPr id="4" name="Diagramm 3">
          <a:extLst>
            <a:ext uri="{FF2B5EF4-FFF2-40B4-BE49-F238E27FC236}">
              <a16:creationId xmlns:a16="http://schemas.microsoft.com/office/drawing/2014/main" id="{00000000-0008-0000-00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8</xdr:col>
      <xdr:colOff>232704</xdr:colOff>
      <xdr:row>27</xdr:row>
      <xdr:rowOff>139906</xdr:rowOff>
    </xdr:from>
    <xdr:to>
      <xdr:col>9</xdr:col>
      <xdr:colOff>136507</xdr:colOff>
      <xdr:row>27</xdr:row>
      <xdr:rowOff>141494</xdr:rowOff>
    </xdr:to>
    <xdr:cxnSp macro="">
      <xdr:nvCxnSpPr>
        <xdr:cNvPr id="2" name="Gerade Verbindung mit Pfeil 1">
          <a:extLst>
            <a:ext uri="{FF2B5EF4-FFF2-40B4-BE49-F238E27FC236}">
              <a16:creationId xmlns:a16="http://schemas.microsoft.com/office/drawing/2014/main" id="{00000000-0008-0000-0200-000006000000}"/>
            </a:ext>
          </a:extLst>
        </xdr:cNvPr>
        <xdr:cNvCxnSpPr/>
      </xdr:nvCxnSpPr>
      <xdr:spPr>
        <a:xfrm>
          <a:off x="1966254" y="8293306"/>
          <a:ext cx="256228" cy="1588"/>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237747</xdr:colOff>
      <xdr:row>27</xdr:row>
      <xdr:rowOff>240646</xdr:rowOff>
    </xdr:from>
    <xdr:to>
      <xdr:col>9</xdr:col>
      <xdr:colOff>104440</xdr:colOff>
      <xdr:row>29</xdr:row>
      <xdr:rowOff>12179</xdr:rowOff>
    </xdr:to>
    <xdr:cxnSp macro="">
      <xdr:nvCxnSpPr>
        <xdr:cNvPr id="3" name="Gerade Verbindung mit Pfeil 2">
          <a:extLst>
            <a:ext uri="{FF2B5EF4-FFF2-40B4-BE49-F238E27FC236}">
              <a16:creationId xmlns:a16="http://schemas.microsoft.com/office/drawing/2014/main" id="{00000000-0008-0000-0200-000008000000}"/>
            </a:ext>
          </a:extLst>
        </xdr:cNvPr>
        <xdr:cNvCxnSpPr/>
      </xdr:nvCxnSpPr>
      <xdr:spPr>
        <a:xfrm>
          <a:off x="1971297" y="8394046"/>
          <a:ext cx="219118" cy="143008"/>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205585</xdr:colOff>
      <xdr:row>24</xdr:row>
      <xdr:rowOff>206877</xdr:rowOff>
    </xdr:from>
    <xdr:to>
      <xdr:col>9</xdr:col>
      <xdr:colOff>110625</xdr:colOff>
      <xdr:row>25</xdr:row>
      <xdr:rowOff>59194</xdr:rowOff>
    </xdr:to>
    <xdr:cxnSp macro="">
      <xdr:nvCxnSpPr>
        <xdr:cNvPr id="4" name="Gerade Verbindung mit Pfeil 3">
          <a:extLst>
            <a:ext uri="{FF2B5EF4-FFF2-40B4-BE49-F238E27FC236}">
              <a16:creationId xmlns:a16="http://schemas.microsoft.com/office/drawing/2014/main" id="{00000000-0008-0000-0200-000013000000}"/>
            </a:ext>
          </a:extLst>
        </xdr:cNvPr>
        <xdr:cNvCxnSpPr/>
      </xdr:nvCxnSpPr>
      <xdr:spPr>
        <a:xfrm>
          <a:off x="1939135" y="7674477"/>
          <a:ext cx="257465" cy="166642"/>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9</xdr:col>
          <xdr:colOff>165100</xdr:colOff>
          <xdr:row>25</xdr:row>
          <xdr:rowOff>31750</xdr:rowOff>
        </xdr:from>
        <xdr:to>
          <xdr:col>11</xdr:col>
          <xdr:colOff>107950</xdr:colOff>
          <xdr:row>25</xdr:row>
          <xdr:rowOff>260350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2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165100</xdr:colOff>
          <xdr:row>27</xdr:row>
          <xdr:rowOff>31750</xdr:rowOff>
        </xdr:from>
        <xdr:to>
          <xdr:col>11</xdr:col>
          <xdr:colOff>107950</xdr:colOff>
          <xdr:row>27</xdr:row>
          <xdr:rowOff>241300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2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165100</xdr:colOff>
          <xdr:row>29</xdr:row>
          <xdr:rowOff>31750</xdr:rowOff>
        </xdr:from>
        <xdr:to>
          <xdr:col>11</xdr:col>
          <xdr:colOff>107950</xdr:colOff>
          <xdr:row>29</xdr:row>
          <xdr:rowOff>260350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2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xdr:row>
          <xdr:rowOff>38100</xdr:rowOff>
        </xdr:from>
        <xdr:to>
          <xdr:col>3</xdr:col>
          <xdr:colOff>88900</xdr:colOff>
          <xdr:row>27</xdr:row>
          <xdr:rowOff>260350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200-000007040000}"/>
                </a:ext>
              </a:extLst>
            </xdr:cNvPr>
            <xdr:cNvSpPr/>
          </xdr:nvSpPr>
          <xdr:spPr bwMode="auto">
            <a:xfrm>
              <a:off x="0" y="0"/>
              <a:ext cx="0" cy="0"/>
            </a:xfrm>
            <a:prstGeom prst="rect">
              <a:avLst/>
            </a:prstGeom>
            <a:solidFill>
              <a:srgbClr val="FF0000" mc:Ignorable="a14" a14:legacySpreadsheetColorIndex="10"/>
            </a:solidFill>
            <a:ln>
              <a:noFill/>
            </a:ln>
            <a:extLs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8</xdr:col>
      <xdr:colOff>200615</xdr:colOff>
      <xdr:row>24</xdr:row>
      <xdr:rowOff>130876</xdr:rowOff>
    </xdr:from>
    <xdr:to>
      <xdr:col>9</xdr:col>
      <xdr:colOff>117952</xdr:colOff>
      <xdr:row>24</xdr:row>
      <xdr:rowOff>132464</xdr:rowOff>
    </xdr:to>
    <xdr:cxnSp macro="">
      <xdr:nvCxnSpPr>
        <xdr:cNvPr id="9" name="Gerade Verbindung mit Pfeil 8">
          <a:extLst>
            <a:ext uri="{FF2B5EF4-FFF2-40B4-BE49-F238E27FC236}">
              <a16:creationId xmlns:a16="http://schemas.microsoft.com/office/drawing/2014/main" id="{00000000-0008-0000-0200-00000C000000}"/>
            </a:ext>
          </a:extLst>
        </xdr:cNvPr>
        <xdr:cNvCxnSpPr/>
      </xdr:nvCxnSpPr>
      <xdr:spPr>
        <a:xfrm>
          <a:off x="1934165" y="7598476"/>
          <a:ext cx="269762" cy="1588"/>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xdr:col>
          <xdr:colOff>38100</xdr:colOff>
          <xdr:row>24</xdr:row>
          <xdr:rowOff>31750</xdr:rowOff>
        </xdr:from>
        <xdr:to>
          <xdr:col>3</xdr:col>
          <xdr:colOff>88900</xdr:colOff>
          <xdr:row>24</xdr:row>
          <xdr:rowOff>241300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200-00000B040000}"/>
                </a:ext>
              </a:extLst>
            </xdr:cNvPr>
            <xdr:cNvSpPr/>
          </xdr:nvSpPr>
          <xdr:spPr bwMode="auto">
            <a:xfrm>
              <a:off x="0" y="0"/>
              <a:ext cx="0" cy="0"/>
            </a:xfrm>
            <a:prstGeom prst="rect">
              <a:avLst/>
            </a:prstGeom>
            <a:solidFill>
              <a:srgbClr val="CCFFCC" mc:Ignorable="a14" a14:legacySpreadsheetColorIndex="42"/>
            </a:solidFill>
            <a:ln>
              <a:noFill/>
            </a:ln>
            <a:extLst>
              <a:ext uri="{91240B29-F687-4F45-9708-019B960494DF}">
                <a14:hiddenLine w="9525">
                  <a:solidFill>
                    <a:srgbClr val="FF0000" mc:Ignorable="a14" a14:legacySpreadsheetColorIndex="1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165100</xdr:colOff>
          <xdr:row>24</xdr:row>
          <xdr:rowOff>31750</xdr:rowOff>
        </xdr:from>
        <xdr:to>
          <xdr:col>11</xdr:col>
          <xdr:colOff>114300</xdr:colOff>
          <xdr:row>24</xdr:row>
          <xdr:rowOff>260350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2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649356</xdr:colOff>
      <xdr:row>2</xdr:row>
      <xdr:rowOff>7869</xdr:rowOff>
    </xdr:to>
    <xdr:pic>
      <xdr:nvPicPr>
        <xdr:cNvPr id="2" name="Grafik 5" descr="Ein Bild, das Grafiken, Schrift, Screenshot, Grafikdesign enthält.&#10;&#10;Automatisch generierte Beschreibu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411356" cy="3888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6.xml"/><Relationship Id="rId3" Type="http://schemas.openxmlformats.org/officeDocument/2006/relationships/vmlDrawing" Target="../drawings/vmlDrawing6.vml"/><Relationship Id="rId7" Type="http://schemas.openxmlformats.org/officeDocument/2006/relationships/ctrlProp" Target="../ctrlProps/ctrlProp5.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4.xml"/><Relationship Id="rId5" Type="http://schemas.openxmlformats.org/officeDocument/2006/relationships/ctrlProp" Target="../ctrlProps/ctrlProp3.xml"/><Relationship Id="rId10" Type="http://schemas.openxmlformats.org/officeDocument/2006/relationships/ctrlProp" Target="../ctrlProps/ctrlProp8.xml"/><Relationship Id="rId4" Type="http://schemas.openxmlformats.org/officeDocument/2006/relationships/vmlDrawing" Target="../drawings/vmlDrawing7.vml"/><Relationship Id="rId9" Type="http://schemas.openxmlformats.org/officeDocument/2006/relationships/ctrlProp" Target="../ctrlProps/ctrlProp7.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AO32"/>
  <sheetViews>
    <sheetView showGridLines="0" tabSelected="1" view="pageLayout" zoomScale="70" zoomScaleNormal="100" zoomScaleSheetLayoutView="115" zoomScalePageLayoutView="70" workbookViewId="0">
      <selection activeCell="K6" sqref="K6:U6"/>
    </sheetView>
  </sheetViews>
  <sheetFormatPr baseColWidth="10" defaultColWidth="11.453125" defaultRowHeight="14"/>
  <cols>
    <col min="1" max="1" width="7" style="8" customWidth="1"/>
    <col min="2" max="2" width="7.26953125" style="8" customWidth="1"/>
    <col min="3" max="12" width="4.54296875" style="8" customWidth="1"/>
    <col min="13" max="13" width="6.453125" style="8" customWidth="1"/>
    <col min="14" max="19" width="4.54296875" style="8" customWidth="1"/>
    <col min="20" max="20" width="8.54296875" style="8" customWidth="1"/>
    <col min="21" max="22" width="4.54296875" style="8" customWidth="1"/>
    <col min="23" max="23" width="4.1796875" style="8" customWidth="1"/>
    <col min="24" max="24" width="4.54296875" style="8" customWidth="1"/>
    <col min="25" max="26" width="4.1796875" style="8" customWidth="1"/>
    <col min="27" max="34" width="4.54296875" style="8" customWidth="1"/>
    <col min="35" max="62" width="4" style="8" customWidth="1"/>
    <col min="63" max="113" width="2" style="8" customWidth="1"/>
    <col min="114" max="16384" width="11.453125" style="8"/>
  </cols>
  <sheetData>
    <row r="1" spans="1:40" ht="30" customHeight="1">
      <c r="B1" s="277" t="str">
        <f>IF(S1=1,"QVP Qualitätsvorausplanung","AQP Advanced Quality Plan")</f>
        <v>AQP Advanced Quality Plan</v>
      </c>
      <c r="C1" s="277"/>
      <c r="D1" s="277"/>
      <c r="E1" s="277"/>
      <c r="F1" s="277"/>
      <c r="G1" s="277"/>
      <c r="H1" s="277"/>
      <c r="I1" s="277"/>
      <c r="J1" s="277"/>
      <c r="K1" s="277"/>
      <c r="L1" s="277"/>
      <c r="M1" s="277"/>
      <c r="N1" s="277"/>
      <c r="O1" s="277"/>
      <c r="P1" s="277"/>
      <c r="Q1" s="277"/>
      <c r="R1" s="5" t="s">
        <v>11</v>
      </c>
      <c r="S1" s="5">
        <v>2</v>
      </c>
      <c r="T1" s="6"/>
      <c r="U1" s="6"/>
      <c r="V1" s="6"/>
      <c r="W1" s="6"/>
      <c r="X1" s="6"/>
      <c r="Y1" s="6"/>
      <c r="Z1" s="6"/>
      <c r="AA1" s="6"/>
      <c r="AB1" s="6"/>
      <c r="AC1" s="6"/>
      <c r="AD1" s="7"/>
      <c r="AE1" s="7"/>
      <c r="AF1" s="7"/>
      <c r="AG1" s="7"/>
      <c r="AH1" s="7"/>
    </row>
    <row r="2" spans="1:40" ht="18.75" customHeight="1">
      <c r="B2" s="9"/>
      <c r="C2" s="10"/>
      <c r="D2" s="11"/>
      <c r="E2" s="11"/>
      <c r="F2" s="11"/>
      <c r="G2" s="11"/>
      <c r="H2" s="11"/>
      <c r="I2" s="12"/>
      <c r="J2" s="11"/>
      <c r="K2" s="11"/>
      <c r="L2" s="11"/>
      <c r="M2" s="11"/>
      <c r="N2" s="11"/>
      <c r="O2" s="11"/>
      <c r="P2" s="11"/>
      <c r="Q2" s="11"/>
      <c r="R2" s="11"/>
      <c r="S2" s="11"/>
      <c r="T2" s="11"/>
      <c r="U2" s="11"/>
      <c r="V2" s="11"/>
      <c r="W2" s="11"/>
      <c r="X2" s="11"/>
      <c r="Y2" s="11"/>
      <c r="Z2" s="11"/>
      <c r="AA2" s="11"/>
      <c r="AB2" s="11"/>
      <c r="AC2" s="11"/>
      <c r="AD2" s="11"/>
    </row>
    <row r="3" spans="1:40" ht="20.149999999999999" customHeight="1">
      <c r="B3" s="268" t="str">
        <f>IF($S$1=1,"Lieferant:","Supplier:")</f>
        <v>Supplier:</v>
      </c>
      <c r="C3" s="269"/>
      <c r="D3" s="269"/>
      <c r="E3" s="269"/>
      <c r="F3" s="269"/>
      <c r="G3" s="269"/>
      <c r="H3" s="269"/>
      <c r="I3" s="269"/>
      <c r="J3" s="270"/>
      <c r="K3" s="268" t="str">
        <f>IF($S$1=1,"Projekt/ Nation:","Project/Nation:")</f>
        <v>Project/Nation:</v>
      </c>
      <c r="L3" s="269"/>
      <c r="M3" s="269"/>
      <c r="N3" s="269"/>
      <c r="O3" s="269"/>
      <c r="P3" s="269"/>
      <c r="Q3" s="269"/>
      <c r="R3" s="269"/>
      <c r="S3" s="269"/>
      <c r="T3" s="269"/>
      <c r="U3" s="13"/>
      <c r="V3" s="268" t="str">
        <f>IF($S$1=1,"Datum:","Date:")</f>
        <v>Date:</v>
      </c>
      <c r="W3" s="269"/>
      <c r="X3" s="269"/>
      <c r="Y3" s="269"/>
      <c r="Z3" s="269"/>
      <c r="AA3" s="269"/>
      <c r="AB3" s="269"/>
      <c r="AC3" s="269"/>
      <c r="AD3" s="269"/>
      <c r="AE3" s="269"/>
      <c r="AF3" s="269"/>
      <c r="AG3" s="269"/>
      <c r="AH3" s="270"/>
    </row>
    <row r="4" spans="1:40" ht="20.149999999999999" customHeight="1">
      <c r="B4" s="271"/>
      <c r="C4" s="272"/>
      <c r="D4" s="272"/>
      <c r="E4" s="272"/>
      <c r="F4" s="272"/>
      <c r="G4" s="272"/>
      <c r="H4" s="272"/>
      <c r="I4" s="272"/>
      <c r="J4" s="273"/>
      <c r="K4" s="271"/>
      <c r="L4" s="272"/>
      <c r="M4" s="272"/>
      <c r="N4" s="272"/>
      <c r="O4" s="272"/>
      <c r="P4" s="272"/>
      <c r="Q4" s="272"/>
      <c r="R4" s="272"/>
      <c r="S4" s="272"/>
      <c r="T4" s="272"/>
      <c r="U4" s="273"/>
      <c r="V4" s="278"/>
      <c r="W4" s="272"/>
      <c r="X4" s="272"/>
      <c r="Y4" s="272"/>
      <c r="Z4" s="272"/>
      <c r="AA4" s="272"/>
      <c r="AB4" s="272"/>
      <c r="AC4" s="272"/>
      <c r="AD4" s="272"/>
      <c r="AE4" s="272"/>
      <c r="AF4" s="272"/>
      <c r="AG4" s="272"/>
      <c r="AH4" s="273"/>
    </row>
    <row r="5" spans="1:40" ht="20.149999999999999" customHeight="1">
      <c r="B5" s="268" t="str">
        <f>IF(S1=1,"Bestell Nr./ Pos.:","Purchasing Order/ Pos.:")</f>
        <v>Purchasing Order/ Pos.:</v>
      </c>
      <c r="C5" s="269"/>
      <c r="D5" s="269"/>
      <c r="E5" s="269"/>
      <c r="F5" s="269"/>
      <c r="G5" s="269"/>
      <c r="H5" s="269"/>
      <c r="I5" s="269"/>
      <c r="J5" s="270"/>
      <c r="K5" s="14" t="str">
        <f>IF(S1=1,"Datenstand (z.B. Step file; E-Plan):","Data Status (e.g. Step file; E-Plan):")</f>
        <v>Data Status (e.g. Step file; E-Plan):</v>
      </c>
      <c r="L5" s="15"/>
      <c r="M5" s="15"/>
      <c r="N5" s="15"/>
      <c r="O5" s="15"/>
      <c r="P5" s="15"/>
      <c r="Q5" s="15"/>
      <c r="R5" s="15"/>
      <c r="S5" s="15"/>
      <c r="T5" s="15"/>
      <c r="U5" s="13"/>
      <c r="V5" s="268" t="str">
        <f>IF(S1=1,"Datum Folgetermin:","Date of follow up:")</f>
        <v>Date of follow up:</v>
      </c>
      <c r="W5" s="269"/>
      <c r="X5" s="269"/>
      <c r="Y5" s="269"/>
      <c r="Z5" s="269"/>
      <c r="AA5" s="269"/>
      <c r="AB5" s="269"/>
      <c r="AC5" s="269"/>
      <c r="AD5" s="269"/>
      <c r="AE5" s="269"/>
      <c r="AF5" s="269"/>
      <c r="AG5" s="269"/>
      <c r="AH5" s="270"/>
    </row>
    <row r="6" spans="1:40" ht="20.149999999999999" customHeight="1">
      <c r="B6" s="271"/>
      <c r="C6" s="272"/>
      <c r="D6" s="272"/>
      <c r="E6" s="272"/>
      <c r="F6" s="272"/>
      <c r="G6" s="272"/>
      <c r="H6" s="272"/>
      <c r="I6" s="272"/>
      <c r="J6" s="273"/>
      <c r="K6" s="271"/>
      <c r="L6" s="272"/>
      <c r="M6" s="272"/>
      <c r="N6" s="272"/>
      <c r="O6" s="272"/>
      <c r="P6" s="272"/>
      <c r="Q6" s="272"/>
      <c r="R6" s="272"/>
      <c r="S6" s="272"/>
      <c r="T6" s="272"/>
      <c r="U6" s="273"/>
      <c r="V6" s="274"/>
      <c r="W6" s="275"/>
      <c r="X6" s="275"/>
      <c r="Y6" s="275"/>
      <c r="Z6" s="275"/>
      <c r="AA6" s="275"/>
      <c r="AB6" s="275"/>
      <c r="AC6" s="275"/>
      <c r="AD6" s="275"/>
      <c r="AE6" s="275"/>
      <c r="AF6" s="275"/>
      <c r="AG6" s="275"/>
      <c r="AH6" s="276"/>
    </row>
    <row r="7" spans="1:40" ht="32.25" customHeight="1">
      <c r="B7" s="285" t="str">
        <f>IF(S1=1,"Artikelbezeichnung
 (siehe Produktfamilien/Teilebündelung):","Part name: 
(see Product families Parts bundling)")</f>
        <v>Part name: 
(see Product families Parts bundling)</v>
      </c>
      <c r="C7" s="286"/>
      <c r="D7" s="286"/>
      <c r="E7" s="286"/>
      <c r="F7" s="286"/>
      <c r="G7" s="286"/>
      <c r="H7" s="286"/>
      <c r="I7" s="286"/>
      <c r="J7" s="287"/>
      <c r="K7" s="268" t="str">
        <f>IF(S1=1,"QVP Verantwortlicher KNDS D:","AQP-Responsible at the KNDS D:")</f>
        <v>AQP-Responsible at the KNDS D:</v>
      </c>
      <c r="L7" s="269"/>
      <c r="M7" s="269"/>
      <c r="N7" s="269"/>
      <c r="O7" s="269"/>
      <c r="P7" s="269"/>
      <c r="Q7" s="269"/>
      <c r="R7" s="269"/>
      <c r="S7" s="269"/>
      <c r="T7" s="269"/>
      <c r="U7" s="270"/>
      <c r="V7" s="279" t="str">
        <f>IF(S1=1,"Gesamt-QVP  Erfüllungsgrad ","Degree of fulfillment ")</f>
        <v xml:space="preserve">Degree of fulfillment </v>
      </c>
      <c r="W7" s="280"/>
      <c r="X7" s="280"/>
      <c r="Y7" s="280"/>
      <c r="Z7" s="280"/>
      <c r="AA7" s="280"/>
      <c r="AB7" s="280"/>
      <c r="AC7" s="280"/>
      <c r="AD7" s="280"/>
      <c r="AE7" s="280"/>
      <c r="AF7" s="280"/>
      <c r="AG7" s="280"/>
      <c r="AH7" s="281"/>
    </row>
    <row r="8" spans="1:40" ht="20.149999999999999" customHeight="1">
      <c r="B8" s="271"/>
      <c r="C8" s="272"/>
      <c r="D8" s="272"/>
      <c r="E8" s="272"/>
      <c r="F8" s="272"/>
      <c r="G8" s="272"/>
      <c r="H8" s="272"/>
      <c r="I8" s="272"/>
      <c r="J8" s="273"/>
      <c r="K8" s="271"/>
      <c r="L8" s="272"/>
      <c r="M8" s="272"/>
      <c r="N8" s="272"/>
      <c r="O8" s="272"/>
      <c r="P8" s="272"/>
      <c r="Q8" s="272"/>
      <c r="R8" s="272"/>
      <c r="S8" s="272"/>
      <c r="T8" s="272"/>
      <c r="U8" s="273"/>
      <c r="V8" s="279"/>
      <c r="W8" s="280"/>
      <c r="X8" s="280"/>
      <c r="Y8" s="280"/>
      <c r="Z8" s="280"/>
      <c r="AA8" s="280"/>
      <c r="AB8" s="280"/>
      <c r="AC8" s="280"/>
      <c r="AD8" s="280"/>
      <c r="AE8" s="280"/>
      <c r="AF8" s="280"/>
      <c r="AG8" s="280"/>
      <c r="AH8" s="281"/>
    </row>
    <row r="9" spans="1:40" ht="22.5" customHeight="1">
      <c r="B9" s="268" t="str">
        <f>IF(S1=1,"Zeichnungs. Nr (TKZ) und Index:","Drawing-No.+ Index")</f>
        <v>Drawing-No.+ Index</v>
      </c>
      <c r="C9" s="269"/>
      <c r="D9" s="269"/>
      <c r="E9" s="269"/>
      <c r="F9" s="269"/>
      <c r="G9" s="269"/>
      <c r="H9" s="269"/>
      <c r="I9" s="269"/>
      <c r="J9" s="270"/>
      <c r="K9" s="268" t="str">
        <f>IF(S1=1,"QVP Verantwortlicher Lieferant :","AQP-Responsible at the supplier:")</f>
        <v>AQP-Responsible at the supplier:</v>
      </c>
      <c r="L9" s="269"/>
      <c r="M9" s="269"/>
      <c r="N9" s="269"/>
      <c r="O9" s="269"/>
      <c r="P9" s="269"/>
      <c r="Q9" s="269"/>
      <c r="R9" s="269"/>
      <c r="S9" s="269"/>
      <c r="T9" s="269"/>
      <c r="U9" s="269"/>
      <c r="V9" s="282"/>
      <c r="W9" s="283"/>
      <c r="X9" s="283"/>
      <c r="Y9" s="283"/>
      <c r="Z9" s="283"/>
      <c r="AA9" s="283"/>
      <c r="AB9" s="283"/>
      <c r="AC9" s="283"/>
      <c r="AD9" s="283"/>
      <c r="AE9" s="283"/>
      <c r="AF9" s="283"/>
      <c r="AG9" s="283"/>
      <c r="AH9" s="284"/>
    </row>
    <row r="10" spans="1:40" ht="51" customHeight="1">
      <c r="B10" s="271"/>
      <c r="C10" s="272"/>
      <c r="D10" s="272"/>
      <c r="E10" s="272"/>
      <c r="F10" s="272"/>
      <c r="G10" s="272"/>
      <c r="H10" s="272"/>
      <c r="I10" s="272"/>
      <c r="J10" s="273"/>
      <c r="K10" s="271"/>
      <c r="L10" s="272"/>
      <c r="M10" s="272"/>
      <c r="N10" s="272"/>
      <c r="O10" s="272"/>
      <c r="P10" s="272"/>
      <c r="Q10" s="272"/>
      <c r="R10" s="272"/>
      <c r="S10" s="272"/>
      <c r="T10" s="272"/>
      <c r="U10" s="272"/>
      <c r="V10" s="288">
        <f t="shared" ref="V10" si="0">(SUM(K15:M22)/9)*100</f>
        <v>0</v>
      </c>
      <c r="W10" s="289"/>
      <c r="X10" s="289"/>
      <c r="Y10" s="289"/>
      <c r="Z10" s="289"/>
      <c r="AA10" s="289"/>
      <c r="AB10" s="289"/>
      <c r="AC10" s="289"/>
      <c r="AD10" s="289"/>
      <c r="AE10" s="289"/>
      <c r="AF10" s="289"/>
      <c r="AG10" s="289"/>
      <c r="AH10" s="290"/>
    </row>
    <row r="11" spans="1:40" ht="36" customHeight="1">
      <c r="A11" s="16"/>
      <c r="B11" s="16"/>
      <c r="C11" s="16"/>
      <c r="D11" s="16"/>
      <c r="E11" s="16"/>
      <c r="F11" s="16"/>
      <c r="G11" s="16"/>
      <c r="H11" s="16"/>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row>
    <row r="12" spans="1:40">
      <c r="A12" s="16"/>
      <c r="B12" s="291" t="str">
        <f>IF(S1=1,"Fragen:","Questionsections:")</f>
        <v>Questionsections:</v>
      </c>
      <c r="C12" s="291"/>
      <c r="D12" s="291"/>
      <c r="E12" s="291"/>
      <c r="F12" s="291"/>
      <c r="G12" s="291"/>
      <c r="H12" s="291"/>
      <c r="I12" s="291"/>
      <c r="J12" s="291"/>
      <c r="K12" s="292" t="str">
        <f>IF(S1=1, "Fortschritt in %","Progress in %")</f>
        <v>Progress in %</v>
      </c>
      <c r="L12" s="292"/>
      <c r="M12" s="292"/>
      <c r="N12" s="293" t="str">
        <f>IF(S1=1, "Soll Datum","Target Date")</f>
        <v>Target Date</v>
      </c>
      <c r="O12" s="293"/>
      <c r="P12" s="293"/>
      <c r="Q12" s="292" t="str">
        <f>IF(S1=1, "Ist Datum"," Actual Date")</f>
        <v xml:space="preserve"> Actual Date</v>
      </c>
      <c r="R12" s="292"/>
      <c r="S12" s="292"/>
      <c r="T12" s="294" t="str">
        <f>IF(S1=1, "Status Fortschritt","Status Progress")</f>
        <v>Status Progress</v>
      </c>
      <c r="U12" s="294"/>
      <c r="V12" s="294"/>
      <c r="W12" s="294"/>
      <c r="X12" s="294"/>
      <c r="Y12" s="294"/>
      <c r="Z12" s="294"/>
      <c r="AA12" s="294"/>
      <c r="AB12" s="294"/>
      <c r="AC12" s="294"/>
      <c r="AD12" s="294"/>
      <c r="AE12" s="294"/>
      <c r="AF12" s="294"/>
      <c r="AG12" s="294"/>
      <c r="AH12" s="294"/>
      <c r="AI12" s="16"/>
      <c r="AJ12" s="16"/>
      <c r="AK12" s="16"/>
      <c r="AL12" s="16"/>
      <c r="AM12" s="16"/>
      <c r="AN12" s="16"/>
    </row>
    <row r="13" spans="1:40" ht="15.5">
      <c r="A13" s="16"/>
      <c r="B13" s="295" t="str">
        <f>IF(S1=1, "01 Zeichnungen/Spezifikationen, Dokumente","01 Drawings/ Specifications, documents")</f>
        <v>01 Drawings/ Specifications, documents</v>
      </c>
      <c r="C13" s="296"/>
      <c r="D13" s="296"/>
      <c r="E13" s="296"/>
      <c r="F13" s="296"/>
      <c r="G13" s="296"/>
      <c r="H13" s="296"/>
      <c r="I13" s="296"/>
      <c r="J13" s="297"/>
      <c r="K13" s="298">
        <f>+'Fragen - Questions'!H6</f>
        <v>0</v>
      </c>
      <c r="L13" s="298"/>
      <c r="M13" s="298"/>
      <c r="N13" s="299"/>
      <c r="O13" s="299"/>
      <c r="P13" s="299"/>
      <c r="Q13" s="299"/>
      <c r="R13" s="299"/>
      <c r="S13" s="299"/>
      <c r="T13" s="17"/>
      <c r="U13" s="18"/>
      <c r="V13" s="19"/>
      <c r="W13" s="20"/>
      <c r="X13" s="21"/>
      <c r="Y13" s="19"/>
      <c r="Z13" s="19"/>
      <c r="AA13" s="19"/>
      <c r="AB13" s="19"/>
      <c r="AC13" s="19"/>
      <c r="AD13" s="19"/>
      <c r="AE13" s="19"/>
      <c r="AF13" s="22"/>
      <c r="AG13" s="23"/>
      <c r="AH13" s="23"/>
      <c r="AI13" s="24"/>
      <c r="AJ13" s="36"/>
      <c r="AK13" s="16"/>
      <c r="AL13" s="16"/>
      <c r="AM13" s="16"/>
      <c r="AN13" s="16"/>
    </row>
    <row r="14" spans="1:40" ht="15.5">
      <c r="A14" s="16"/>
      <c r="B14" s="300" t="str">
        <f>IF(S1=1, "02 Herstellbarkeitsbewertung","02 Manufacturing assessment")</f>
        <v>02 Manufacturing assessment</v>
      </c>
      <c r="C14" s="301"/>
      <c r="D14" s="301"/>
      <c r="E14" s="301"/>
      <c r="F14" s="301"/>
      <c r="G14" s="301"/>
      <c r="H14" s="301"/>
      <c r="I14" s="301"/>
      <c r="J14" s="302"/>
      <c r="K14" s="303">
        <f>+'Fragen - Questions'!H15</f>
        <v>0</v>
      </c>
      <c r="L14" s="304"/>
      <c r="M14" s="305"/>
      <c r="N14" s="306"/>
      <c r="O14" s="307"/>
      <c r="P14" s="307"/>
      <c r="Q14" s="306"/>
      <c r="R14" s="307"/>
      <c r="S14" s="307"/>
      <c r="T14" s="17"/>
      <c r="U14" s="18"/>
      <c r="V14" s="19"/>
      <c r="W14" s="20"/>
      <c r="X14" s="19"/>
      <c r="Y14" s="25"/>
      <c r="Z14" s="25"/>
      <c r="AA14" s="19"/>
      <c r="AB14" s="19"/>
      <c r="AC14" s="19"/>
      <c r="AD14" s="19"/>
      <c r="AE14" s="19"/>
      <c r="AF14" s="22"/>
      <c r="AG14" s="23"/>
      <c r="AH14" s="23"/>
      <c r="AI14" s="24"/>
      <c r="AJ14" s="36"/>
      <c r="AK14" s="16"/>
      <c r="AL14" s="16"/>
      <c r="AM14" s="16"/>
      <c r="AN14" s="16"/>
    </row>
    <row r="15" spans="1:40" ht="15" customHeight="1">
      <c r="A15" s="16"/>
      <c r="B15" s="308" t="str">
        <f>IF(S1=1, "03 AQAP Forderungen","03 AQAP requirements")</f>
        <v>03 AQAP requirements</v>
      </c>
      <c r="C15" s="308"/>
      <c r="D15" s="308"/>
      <c r="E15" s="308"/>
      <c r="F15" s="308"/>
      <c r="G15" s="308"/>
      <c r="H15" s="308"/>
      <c r="I15" s="308"/>
      <c r="J15" s="308"/>
      <c r="K15" s="298">
        <f>+'Fragen - Questions'!H38</f>
        <v>0</v>
      </c>
      <c r="L15" s="298"/>
      <c r="M15" s="298"/>
      <c r="N15" s="299"/>
      <c r="O15" s="299"/>
      <c r="P15" s="299"/>
      <c r="Q15" s="299"/>
      <c r="R15" s="299"/>
      <c r="S15" s="299"/>
      <c r="T15" s="26"/>
      <c r="U15" s="26"/>
      <c r="V15" s="19"/>
      <c r="W15" s="19"/>
      <c r="X15" s="19"/>
      <c r="Y15" s="19"/>
      <c r="Z15" s="19"/>
      <c r="AA15" s="19"/>
      <c r="AB15" s="19"/>
      <c r="AC15" s="19"/>
      <c r="AD15" s="19"/>
      <c r="AE15" s="19"/>
      <c r="AF15" s="22"/>
      <c r="AG15" s="23"/>
      <c r="AH15" s="23"/>
      <c r="AI15" s="24"/>
      <c r="AJ15" s="36"/>
      <c r="AK15" s="16"/>
      <c r="AL15" s="16"/>
      <c r="AM15" s="16"/>
      <c r="AN15" s="16"/>
    </row>
    <row r="16" spans="1:40" ht="14.5">
      <c r="A16" s="16"/>
      <c r="B16" s="308" t="str">
        <f>IF(S1=1, "04 Kennzeichnung und Verpackung","04 Labelling and packaging")</f>
        <v>04 Labelling and packaging</v>
      </c>
      <c r="C16" s="308"/>
      <c r="D16" s="308"/>
      <c r="E16" s="308"/>
      <c r="F16" s="308"/>
      <c r="G16" s="308"/>
      <c r="H16" s="308"/>
      <c r="I16" s="308"/>
      <c r="J16" s="308"/>
      <c r="K16" s="298">
        <f>+'Fragen - Questions'!H57</f>
        <v>0</v>
      </c>
      <c r="L16" s="298"/>
      <c r="M16" s="298"/>
      <c r="N16" s="299"/>
      <c r="O16" s="299"/>
      <c r="P16" s="299"/>
      <c r="Q16" s="299"/>
      <c r="R16" s="299"/>
      <c r="S16" s="299"/>
      <c r="T16" s="27"/>
      <c r="U16" s="27"/>
      <c r="V16" s="27"/>
      <c r="W16" s="28"/>
      <c r="X16" s="28"/>
      <c r="Y16" s="28"/>
      <c r="Z16" s="27"/>
      <c r="AA16" s="27"/>
      <c r="AB16" s="27"/>
      <c r="AC16" s="27"/>
      <c r="AD16" s="27"/>
      <c r="AE16" s="27"/>
      <c r="AF16" s="27"/>
      <c r="AG16" s="27"/>
      <c r="AH16" s="27"/>
      <c r="AI16" s="16"/>
      <c r="AJ16" s="16"/>
      <c r="AK16" s="16"/>
      <c r="AL16" s="16"/>
      <c r="AM16" s="16"/>
      <c r="AN16" s="16"/>
    </row>
    <row r="17" spans="1:41" ht="14.5">
      <c r="A17" s="16"/>
      <c r="B17" s="308" t="str">
        <f>IF(S1=1, "05 Prüfablauf- und Prüfplan","05 Inspection sequence and inspection plan")</f>
        <v>05 Inspection sequence and inspection plan</v>
      </c>
      <c r="C17" s="308"/>
      <c r="D17" s="308"/>
      <c r="E17" s="308"/>
      <c r="F17" s="308"/>
      <c r="G17" s="308"/>
      <c r="H17" s="308"/>
      <c r="I17" s="308"/>
      <c r="J17" s="308"/>
      <c r="K17" s="303">
        <f>+'Fragen - Questions'!H67</f>
        <v>0</v>
      </c>
      <c r="L17" s="304"/>
      <c r="M17" s="305"/>
      <c r="N17" s="307"/>
      <c r="O17" s="307"/>
      <c r="P17" s="307"/>
      <c r="Q17" s="307"/>
      <c r="R17" s="307"/>
      <c r="S17" s="307"/>
      <c r="T17" s="17"/>
      <c r="U17" s="18"/>
      <c r="V17" s="19"/>
      <c r="W17" s="28"/>
      <c r="X17" s="28"/>
      <c r="Y17" s="28"/>
      <c r="Z17" s="19"/>
      <c r="AA17" s="19"/>
      <c r="AB17" s="19"/>
      <c r="AC17" s="19"/>
      <c r="AD17" s="19"/>
      <c r="AE17" s="19"/>
      <c r="AF17" s="22"/>
      <c r="AG17" s="23"/>
      <c r="AH17" s="23"/>
      <c r="AI17" s="24"/>
      <c r="AJ17" s="36"/>
      <c r="AK17" s="16"/>
      <c r="AL17" s="16"/>
      <c r="AM17" s="16"/>
      <c r="AN17" s="16"/>
    </row>
    <row r="18" spans="1:41" ht="15.5">
      <c r="A18" s="16"/>
      <c r="B18" s="308" t="str">
        <f>IF(S1=1, "06 Meßmittelplanung/beschaffung","06 Measuring equipment planning/procurement")</f>
        <v>06 Measuring equipment planning/procurement</v>
      </c>
      <c r="C18" s="308"/>
      <c r="D18" s="308"/>
      <c r="E18" s="308"/>
      <c r="F18" s="308"/>
      <c r="G18" s="308"/>
      <c r="H18" s="308"/>
      <c r="I18" s="308"/>
      <c r="J18" s="308"/>
      <c r="K18" s="303">
        <f>+'Fragen - Questions'!H75</f>
        <v>0</v>
      </c>
      <c r="L18" s="304"/>
      <c r="M18" s="305"/>
      <c r="N18" s="299"/>
      <c r="O18" s="299"/>
      <c r="P18" s="299"/>
      <c r="Q18" s="299"/>
      <c r="R18" s="299"/>
      <c r="S18" s="299"/>
      <c r="T18" s="17"/>
      <c r="U18" s="18"/>
      <c r="V18" s="19"/>
      <c r="W18" s="20"/>
      <c r="X18" s="19"/>
      <c r="Y18" s="25"/>
      <c r="Z18" s="25"/>
      <c r="AA18" s="19"/>
      <c r="AB18" s="19"/>
      <c r="AC18" s="19"/>
      <c r="AD18" s="19"/>
      <c r="AE18" s="19"/>
      <c r="AF18" s="22"/>
      <c r="AG18" s="23"/>
      <c r="AH18" s="23"/>
      <c r="AI18" s="24"/>
      <c r="AJ18" s="36"/>
      <c r="AK18" s="16"/>
      <c r="AL18" s="16"/>
      <c r="AM18" s="16"/>
      <c r="AN18" s="16"/>
    </row>
    <row r="19" spans="1:41" ht="14.5">
      <c r="A19" s="16"/>
      <c r="B19" s="308" t="str">
        <f>IF(S1=1, "07 Produktionseinrichtungen","07 Production skills")</f>
        <v>07 Production skills</v>
      </c>
      <c r="C19" s="308"/>
      <c r="D19" s="308"/>
      <c r="E19" s="308"/>
      <c r="F19" s="308"/>
      <c r="G19" s="308"/>
      <c r="H19" s="308"/>
      <c r="I19" s="308"/>
      <c r="J19" s="308"/>
      <c r="K19" s="303">
        <f>+'Fragen - Questions'!H86</f>
        <v>0</v>
      </c>
      <c r="L19" s="304"/>
      <c r="M19" s="305"/>
      <c r="N19" s="307"/>
      <c r="O19" s="307"/>
      <c r="P19" s="307"/>
      <c r="Q19" s="307"/>
      <c r="R19" s="307"/>
      <c r="S19" s="307"/>
      <c r="T19" s="26"/>
      <c r="U19" s="26"/>
      <c r="V19" s="19"/>
      <c r="W19" s="19"/>
      <c r="X19" s="19"/>
      <c r="Y19" s="19"/>
      <c r="Z19" s="19"/>
      <c r="AA19" s="19"/>
      <c r="AB19" s="19"/>
      <c r="AC19" s="19"/>
      <c r="AD19" s="19"/>
      <c r="AE19" s="19"/>
      <c r="AF19" s="22"/>
      <c r="AG19" s="23"/>
      <c r="AH19" s="23"/>
      <c r="AI19" s="24"/>
      <c r="AJ19" s="36"/>
      <c r="AK19" s="16"/>
      <c r="AL19" s="16"/>
      <c r="AM19" s="16"/>
      <c r="AN19" s="16"/>
    </row>
    <row r="20" spans="1:41" ht="14.5">
      <c r="A20" s="16"/>
      <c r="B20" s="308" t="str">
        <f>IF(S1=1, "08  Erstmuster","08First Article")</f>
        <v>08First Article</v>
      </c>
      <c r="C20" s="308"/>
      <c r="D20" s="308"/>
      <c r="E20" s="308"/>
      <c r="F20" s="308"/>
      <c r="G20" s="308"/>
      <c r="H20" s="308"/>
      <c r="I20" s="308"/>
      <c r="J20" s="308"/>
      <c r="K20" s="298">
        <f>+'Fragen - Questions'!H93</f>
        <v>0</v>
      </c>
      <c r="L20" s="298"/>
      <c r="M20" s="298"/>
      <c r="N20" s="299"/>
      <c r="O20" s="299"/>
      <c r="P20" s="299"/>
      <c r="Q20" s="299"/>
      <c r="R20" s="299"/>
      <c r="S20" s="299"/>
      <c r="T20" s="17"/>
      <c r="U20" s="18"/>
      <c r="V20" s="19"/>
      <c r="W20" s="19"/>
      <c r="X20" s="19"/>
      <c r="Y20" s="19"/>
      <c r="Z20" s="19"/>
      <c r="AA20" s="19"/>
      <c r="AB20" s="29"/>
      <c r="AC20" s="29"/>
      <c r="AD20" s="29"/>
      <c r="AE20" s="29"/>
      <c r="AF20" s="22"/>
      <c r="AG20" s="23"/>
      <c r="AH20" s="23"/>
      <c r="AI20" s="24"/>
      <c r="AJ20" s="36"/>
      <c r="AK20" s="16"/>
      <c r="AL20" s="16"/>
      <c r="AM20" s="16"/>
      <c r="AN20" s="16"/>
    </row>
    <row r="21" spans="1:41">
      <c r="A21" s="16"/>
      <c r="B21" s="30" t="str">
        <f>IF(S1=1, "Erfüllungsgrad für Serienfreigabe für Punkte 1-8: mindestens 95%.","Degree of performance for series release for points 1-8: at least 95%")</f>
        <v>Degree of performance for series release for points 1-8: at least 95%</v>
      </c>
      <c r="C21" s="31"/>
      <c r="D21" s="31"/>
      <c r="E21" s="31"/>
      <c r="F21" s="31"/>
      <c r="G21" s="32"/>
      <c r="H21" s="33"/>
      <c r="I21" s="33"/>
      <c r="J21" s="33"/>
      <c r="K21" s="33"/>
      <c r="L21" s="33"/>
      <c r="M21" s="33"/>
      <c r="N21" s="34"/>
      <c r="O21" s="34"/>
      <c r="P21" s="34"/>
      <c r="Q21" s="34"/>
      <c r="R21" s="35"/>
      <c r="S21" s="24"/>
      <c r="T21" s="24"/>
      <c r="U21" s="24"/>
      <c r="V21" s="36"/>
      <c r="W21" s="16"/>
      <c r="X21" s="16"/>
      <c r="Y21" s="16"/>
      <c r="Z21" s="16"/>
      <c r="AA21" s="16"/>
      <c r="AB21" s="16"/>
      <c r="AC21" s="16"/>
      <c r="AD21" s="16"/>
      <c r="AE21" s="16"/>
      <c r="AF21" s="16"/>
      <c r="AG21" s="16"/>
      <c r="AH21" s="16"/>
      <c r="AI21" s="16"/>
      <c r="AJ21" s="16"/>
      <c r="AK21" s="16"/>
      <c r="AL21" s="16"/>
      <c r="AM21" s="16"/>
      <c r="AN21" s="16"/>
      <c r="AO21" s="16"/>
    </row>
    <row r="22" spans="1:41" ht="15" customHeight="1">
      <c r="A22" s="16"/>
      <c r="C22" s="31"/>
      <c r="D22" s="31"/>
      <c r="E22" s="37"/>
      <c r="F22" s="38"/>
      <c r="G22" s="30"/>
      <c r="H22" s="39"/>
      <c r="I22" s="33"/>
      <c r="J22" s="33"/>
      <c r="K22" s="33"/>
      <c r="L22" s="33"/>
      <c r="M22" s="33"/>
      <c r="N22" s="33"/>
      <c r="O22" s="33"/>
      <c r="P22" s="33"/>
      <c r="Q22" s="33"/>
      <c r="R22" s="33"/>
      <c r="S22" s="40"/>
      <c r="T22" s="41"/>
      <c r="U22" s="41"/>
      <c r="V22" s="41"/>
      <c r="W22" s="16"/>
      <c r="X22" s="16"/>
      <c r="Y22" s="16"/>
      <c r="Z22" s="16"/>
      <c r="AA22" s="16"/>
      <c r="AB22" s="16"/>
      <c r="AC22" s="16"/>
      <c r="AD22" s="16"/>
      <c r="AE22" s="16"/>
      <c r="AF22" s="16"/>
      <c r="AG22" s="16"/>
      <c r="AH22" s="16"/>
      <c r="AI22" s="16"/>
      <c r="AJ22" s="16"/>
      <c r="AK22" s="16"/>
      <c r="AL22" s="16"/>
      <c r="AM22" s="16"/>
      <c r="AN22" s="16"/>
      <c r="AO22" s="16"/>
    </row>
    <row r="23" spans="1:41" ht="3.75" customHeight="1">
      <c r="A23" s="16"/>
      <c r="C23" s="31"/>
      <c r="D23" s="39"/>
      <c r="E23" s="37"/>
      <c r="F23" s="30"/>
      <c r="G23" s="31"/>
      <c r="H23" s="39"/>
      <c r="I23" s="33"/>
      <c r="J23" s="33"/>
      <c r="K23" s="33"/>
      <c r="L23" s="33"/>
      <c r="M23" s="33"/>
      <c r="N23" s="33"/>
      <c r="O23" s="33"/>
      <c r="P23" s="33"/>
      <c r="Q23" s="33"/>
      <c r="R23" s="33"/>
      <c r="S23" s="40"/>
      <c r="T23" s="41"/>
      <c r="U23" s="41"/>
      <c r="V23" s="41"/>
      <c r="W23" s="16"/>
      <c r="X23" s="16"/>
      <c r="Y23" s="16"/>
      <c r="Z23" s="16"/>
      <c r="AA23" s="16"/>
      <c r="AB23" s="16"/>
      <c r="AC23" s="16"/>
      <c r="AD23" s="16"/>
      <c r="AE23" s="16"/>
      <c r="AF23" s="16"/>
      <c r="AG23" s="16"/>
      <c r="AH23" s="16"/>
      <c r="AI23" s="16"/>
      <c r="AJ23" s="16"/>
      <c r="AK23" s="16"/>
      <c r="AL23" s="16"/>
      <c r="AM23" s="16"/>
      <c r="AN23" s="16"/>
      <c r="AO23" s="16"/>
    </row>
    <row r="24" spans="1:41" s="241" customFormat="1" ht="22.5" customHeight="1">
      <c r="A24" s="16"/>
      <c r="B24" s="42" t="str">
        <f>IF(S1=1, "Bitte an KNDS D innerhalb von 3 Wochen zusenden inkl. der Herstellbarkeitserklärung (mit Verantwortlichkeiten und geplante Termine)","Please return to KNDS D within 3 weeks (with responsibilities and planned dates)")</f>
        <v>Please return to KNDS D within 3 weeks (with responsibilities and planned dates)</v>
      </c>
      <c r="C24" s="43"/>
      <c r="D24" s="43"/>
      <c r="E24" s="43"/>
      <c r="F24" s="43"/>
      <c r="G24" s="43"/>
      <c r="H24" s="43"/>
      <c r="I24" s="43"/>
      <c r="J24" s="43"/>
      <c r="K24" s="43"/>
      <c r="L24" s="43"/>
      <c r="M24" s="43"/>
      <c r="N24" s="43"/>
      <c r="O24" s="44"/>
      <c r="P24" s="44"/>
      <c r="Q24" s="44"/>
      <c r="R24" s="44"/>
      <c r="S24" s="45"/>
      <c r="T24" s="46"/>
      <c r="U24" s="47"/>
      <c r="V24" s="46"/>
      <c r="W24" s="48"/>
      <c r="X24" s="49"/>
      <c r="Y24" s="45"/>
      <c r="Z24" s="50"/>
      <c r="AA24" s="51"/>
      <c r="AB24" s="52"/>
      <c r="AC24" s="50"/>
      <c r="AD24" s="50"/>
      <c r="AE24" s="45"/>
      <c r="AF24" s="36"/>
      <c r="AG24" s="53"/>
      <c r="AH24" s="53"/>
      <c r="AI24" s="54"/>
      <c r="AJ24" s="16"/>
      <c r="AK24" s="16"/>
      <c r="AL24" s="16"/>
      <c r="AM24" s="16"/>
      <c r="AN24" s="16"/>
      <c r="AO24" s="16"/>
    </row>
    <row r="25" spans="1:41" ht="21.75" customHeight="1"/>
    <row r="26" spans="1:41" ht="28.5" customHeight="1">
      <c r="B26" s="55"/>
      <c r="C26" s="56"/>
      <c r="D26" s="56"/>
      <c r="E26" s="57"/>
      <c r="F26" s="57"/>
      <c r="G26" s="57"/>
      <c r="H26" s="57"/>
      <c r="I26" s="57"/>
      <c r="J26" s="57"/>
      <c r="K26" s="57"/>
      <c r="L26" s="57"/>
      <c r="M26" s="58"/>
      <c r="N26" s="58"/>
      <c r="O26" s="58"/>
      <c r="P26" s="58"/>
      <c r="Q26" s="58"/>
      <c r="R26" s="58"/>
      <c r="S26" s="59"/>
      <c r="T26" s="60"/>
      <c r="U26" s="61"/>
      <c r="V26" s="62"/>
      <c r="W26" s="63"/>
      <c r="X26" s="63"/>
      <c r="Y26" s="63"/>
      <c r="Z26" s="59"/>
      <c r="AA26" s="63"/>
      <c r="AB26" s="63"/>
      <c r="AC26" s="63"/>
      <c r="AD26" s="63"/>
      <c r="AE26" s="63"/>
      <c r="AF26" s="63"/>
      <c r="AG26" s="63"/>
      <c r="AH26" s="63"/>
      <c r="AI26" s="63"/>
    </row>
    <row r="27" spans="1:41">
      <c r="C27" s="309"/>
      <c r="D27" s="309"/>
      <c r="E27" s="309"/>
      <c r="F27" s="309"/>
      <c r="K27" s="310"/>
      <c r="L27" s="310"/>
      <c r="M27" s="310"/>
      <c r="N27" s="310"/>
      <c r="O27" s="310"/>
      <c r="P27" s="310"/>
      <c r="Q27" s="310"/>
      <c r="R27" s="64"/>
      <c r="U27" s="311"/>
      <c r="V27" s="311"/>
      <c r="W27" s="311"/>
      <c r="X27" s="311"/>
      <c r="Y27" s="311"/>
      <c r="Z27" s="311"/>
      <c r="AA27" s="311"/>
      <c r="AB27" s="311"/>
      <c r="AC27" s="311"/>
      <c r="AD27" s="311"/>
      <c r="AE27" s="64"/>
    </row>
    <row r="28" spans="1:41">
      <c r="B28" s="65" t="str">
        <f>IF(S1=1,"Datum:","Date:")</f>
        <v>Date:</v>
      </c>
      <c r="C28" s="309"/>
      <c r="D28" s="309"/>
      <c r="E28" s="309"/>
      <c r="F28" s="309"/>
      <c r="G28" s="66" t="str">
        <f>IF(S1=1,"Unterschrift Lieferant:","Signature Supplier:")</f>
        <v>Signature Supplier:</v>
      </c>
      <c r="H28" s="67"/>
      <c r="I28" s="67"/>
      <c r="J28" s="67"/>
      <c r="K28" s="310"/>
      <c r="L28" s="310"/>
      <c r="M28" s="310"/>
      <c r="N28" s="310"/>
      <c r="O28" s="310"/>
      <c r="P28" s="310"/>
      <c r="Q28" s="310"/>
      <c r="R28" s="66" t="str">
        <f>IF(S1=1,"Unterschrift KNDS D:","Signature KNDS D:")</f>
        <v>Signature KNDS D:</v>
      </c>
      <c r="T28" s="67"/>
      <c r="U28" s="311"/>
      <c r="V28" s="311"/>
      <c r="W28" s="311"/>
      <c r="X28" s="311"/>
      <c r="Y28" s="311"/>
      <c r="Z28" s="311"/>
      <c r="AA28" s="311"/>
      <c r="AB28" s="311"/>
      <c r="AC28" s="311"/>
      <c r="AD28" s="311"/>
      <c r="AE28" s="64"/>
    </row>
    <row r="29" spans="1:41" ht="7" customHeight="1">
      <c r="B29" s="68"/>
      <c r="G29" s="69"/>
      <c r="Q29" s="8" t="s">
        <v>12</v>
      </c>
    </row>
    <row r="30" spans="1:41" ht="7" customHeight="1"/>
    <row r="31" spans="1:41" ht="14.5" thickBot="1"/>
    <row r="32" spans="1:41" ht="14.5" thickBot="1">
      <c r="C32" s="242"/>
      <c r="D32" s="243"/>
      <c r="E32" s="70" t="str">
        <f>IF($S$1=1,"!!! Bitte die grünen Felder ausfüllen !!!","!!! please fill in the green fields !!!")</f>
        <v>!!! please fill in the green fields !!!</v>
      </c>
      <c r="F32" s="71"/>
      <c r="G32" s="71"/>
      <c r="H32" s="71"/>
      <c r="I32" s="71"/>
      <c r="J32" s="71"/>
      <c r="K32" s="72"/>
      <c r="L32" s="73"/>
      <c r="M32" s="73"/>
      <c r="N32" s="73"/>
      <c r="O32" s="230"/>
    </row>
  </sheetData>
  <sheetProtection algorithmName="SHA-512" hashValue="pXJxLGlL/ylnxaV0FA+4+9i6vfuHRHsKwAUyXxt3iVpXaic4FB5ttpdrz692hLjFELptXciCmy4xepIqvaSStg==" saltValue="rQyxQLN4YvkPpSL9Ytpspw==" spinCount="100000" sheet="1" selectLockedCells="1"/>
  <mergeCells count="62">
    <mergeCell ref="C27:F28"/>
    <mergeCell ref="K27:Q28"/>
    <mergeCell ref="U27:AD28"/>
    <mergeCell ref="B19:J19"/>
    <mergeCell ref="K19:M19"/>
    <mergeCell ref="N19:P19"/>
    <mergeCell ref="Q19:S19"/>
    <mergeCell ref="B20:J20"/>
    <mergeCell ref="K20:M20"/>
    <mergeCell ref="N20:P20"/>
    <mergeCell ref="Q20:S20"/>
    <mergeCell ref="B17:J17"/>
    <mergeCell ref="K17:M17"/>
    <mergeCell ref="N17:P17"/>
    <mergeCell ref="Q17:S17"/>
    <mergeCell ref="B18:J18"/>
    <mergeCell ref="K18:M18"/>
    <mergeCell ref="N18:P18"/>
    <mergeCell ref="Q18:S18"/>
    <mergeCell ref="B15:J15"/>
    <mergeCell ref="K15:M15"/>
    <mergeCell ref="N15:P15"/>
    <mergeCell ref="Q15:S15"/>
    <mergeCell ref="B16:J16"/>
    <mergeCell ref="K16:M16"/>
    <mergeCell ref="N16:P16"/>
    <mergeCell ref="Q16:S16"/>
    <mergeCell ref="B13:J13"/>
    <mergeCell ref="K13:M13"/>
    <mergeCell ref="N13:P13"/>
    <mergeCell ref="Q13:S13"/>
    <mergeCell ref="B14:J14"/>
    <mergeCell ref="K14:M14"/>
    <mergeCell ref="N14:P14"/>
    <mergeCell ref="Q14:S14"/>
    <mergeCell ref="B10:J10"/>
    <mergeCell ref="K10:U10"/>
    <mergeCell ref="V10:AH10"/>
    <mergeCell ref="B12:J12"/>
    <mergeCell ref="K12:M12"/>
    <mergeCell ref="N12:P12"/>
    <mergeCell ref="Q12:S12"/>
    <mergeCell ref="T12:AH12"/>
    <mergeCell ref="B8:J8"/>
    <mergeCell ref="K8:U8"/>
    <mergeCell ref="B9:J9"/>
    <mergeCell ref="K9:U9"/>
    <mergeCell ref="V7:AH9"/>
    <mergeCell ref="B7:J7"/>
    <mergeCell ref="K7:U7"/>
    <mergeCell ref="B1:Q1"/>
    <mergeCell ref="B3:J3"/>
    <mergeCell ref="K3:T3"/>
    <mergeCell ref="V3:AH3"/>
    <mergeCell ref="B4:J4"/>
    <mergeCell ref="K4:U4"/>
    <mergeCell ref="V4:AH4"/>
    <mergeCell ref="B5:J5"/>
    <mergeCell ref="V5:AH5"/>
    <mergeCell ref="B6:J6"/>
    <mergeCell ref="K6:U6"/>
    <mergeCell ref="V6:AH6"/>
  </mergeCells>
  <hyperlinks>
    <hyperlink ref="B13:J13" location="'Fragen - Questions'!B6" display="'Fragen - Questions'!B6"/>
    <hyperlink ref="B14:J14" location="'Fragen - Questions'!B15" display="'Fragen - Questions'!B15"/>
    <hyperlink ref="B15:J15" location="'Fragen - Questions'!B38" display="'Fragen - Questions'!B38"/>
    <hyperlink ref="B16:J16" location="'Fragen - Questions'!B57" display="'Fragen - Questions'!B57"/>
    <hyperlink ref="B17:J17" location="'Fragen - Questions'!B67" display="'Fragen - Questions'!B67"/>
    <hyperlink ref="B18:J18" location="'Fragen - Questions'!B75" display="'Fragen - Questions'!B75"/>
    <hyperlink ref="B19:J19" location="'Fragen - Questions'!B86" display="'Fragen - Questions'!B86"/>
    <hyperlink ref="B20:J20" location="'Fragen - Questions'!B93" display="'Fragen - Questions'!B93"/>
  </hyperlinks>
  <printOptions horizontalCentered="1"/>
  <pageMargins left="0.47125" right="0.7" top="0.75" bottom="0.75" header="0.3" footer="0.3"/>
  <pageSetup paperSize="9" scale="79" orientation="landscape" r:id="rId1"/>
  <headerFooter>
    <oddHeader>&amp;R&amp;G</oddHeader>
    <oddFooter>&amp;L&amp;8Ersteller: QM22  J. Fehlmann ,  Version 3.1 / 26.04.2024
Freigabe: QM2 D. Schubert / 26.04.2024&amp;C© KNDS Deutschland GmbH &amp;&amp; Co. KG 
&amp;R&amp;9Seite &amp;P/&amp;N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3073" r:id="rId5" name="Option Button 1">
              <controlPr locked="0" defaultSize="0" autoFill="0" autoLine="0" autoPict="0">
                <anchor moveWithCells="1">
                  <from>
                    <xdr:col>19</xdr:col>
                    <xdr:colOff>76200</xdr:colOff>
                    <xdr:row>0</xdr:row>
                    <xdr:rowOff>336550</xdr:rowOff>
                  </from>
                  <to>
                    <xdr:col>22</xdr:col>
                    <xdr:colOff>184150</xdr:colOff>
                    <xdr:row>1</xdr:row>
                    <xdr:rowOff>76200</xdr:rowOff>
                  </to>
                </anchor>
              </controlPr>
            </control>
          </mc:Choice>
        </mc:AlternateContent>
        <mc:AlternateContent xmlns:mc="http://schemas.openxmlformats.org/markup-compatibility/2006">
          <mc:Choice Requires="x14">
            <control shapeId="3074" r:id="rId6" name="Option Button 2">
              <controlPr locked="0" defaultSize="0" autoFill="0" autoLine="0" autoPict="0">
                <anchor moveWithCells="1">
                  <from>
                    <xdr:col>19</xdr:col>
                    <xdr:colOff>76200</xdr:colOff>
                    <xdr:row>0</xdr:row>
                    <xdr:rowOff>152400</xdr:rowOff>
                  </from>
                  <to>
                    <xdr:col>22</xdr:col>
                    <xdr:colOff>184150</xdr:colOff>
                    <xdr:row>0</xdr:row>
                    <xdr:rowOff>298450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K25"/>
  <sheetViews>
    <sheetView showGridLines="0" view="pageLayout" zoomScale="55" zoomScaleNormal="140" zoomScaleSheetLayoutView="120" zoomScalePageLayoutView="55" workbookViewId="0">
      <selection activeCell="D7" sqref="D7"/>
    </sheetView>
  </sheetViews>
  <sheetFormatPr baseColWidth="10" defaultColWidth="11.453125" defaultRowHeight="12.5"/>
  <cols>
    <col min="1" max="1" width="4.54296875" style="74" customWidth="1"/>
    <col min="2" max="2" width="42.81640625" style="119" customWidth="1"/>
    <col min="3" max="3" width="60.453125" style="120" customWidth="1"/>
    <col min="4" max="4" width="42.26953125" style="120" customWidth="1"/>
    <col min="5" max="5" width="22.54296875" style="121" customWidth="1"/>
    <col min="6" max="6" width="10.1796875" style="122" customWidth="1"/>
    <col min="7" max="7" width="22.26953125" style="122" customWidth="1"/>
    <col min="8" max="8" width="11.1796875" style="123" customWidth="1"/>
    <col min="9" max="9" width="0.26953125" style="80" customWidth="1"/>
    <col min="10" max="257" width="11.453125" style="74"/>
    <col min="258" max="258" width="64.26953125" style="74" customWidth="1"/>
    <col min="259" max="259" width="8" style="74" customWidth="1"/>
    <col min="260" max="260" width="9.7265625" style="74" customWidth="1"/>
    <col min="261" max="261" width="9.1796875" style="74" customWidth="1"/>
    <col min="262" max="262" width="8.453125" style="74" customWidth="1"/>
    <col min="263" max="263" width="2.453125" style="74" bestFit="1" customWidth="1"/>
    <col min="264" max="513" width="11.453125" style="74"/>
    <col min="514" max="514" width="64.26953125" style="74" customWidth="1"/>
    <col min="515" max="515" width="8" style="74" customWidth="1"/>
    <col min="516" max="516" width="9.7265625" style="74" customWidth="1"/>
    <col min="517" max="517" width="9.1796875" style="74" customWidth="1"/>
    <col min="518" max="518" width="8.453125" style="74" customWidth="1"/>
    <col min="519" max="519" width="2.453125" style="74" bestFit="1" customWidth="1"/>
    <col min="520" max="769" width="11.453125" style="74"/>
    <col min="770" max="770" width="64.26953125" style="74" customWidth="1"/>
    <col min="771" max="771" width="8" style="74" customWidth="1"/>
    <col min="772" max="772" width="9.7265625" style="74" customWidth="1"/>
    <col min="773" max="773" width="9.1796875" style="74" customWidth="1"/>
    <col min="774" max="774" width="8.453125" style="74" customWidth="1"/>
    <col min="775" max="775" width="2.453125" style="74" bestFit="1" customWidth="1"/>
    <col min="776" max="1025" width="11.453125" style="74"/>
    <col min="1026" max="1026" width="64.26953125" style="74" customWidth="1"/>
    <col min="1027" max="1027" width="8" style="74" customWidth="1"/>
    <col min="1028" max="1028" width="9.7265625" style="74" customWidth="1"/>
    <col min="1029" max="1029" width="9.1796875" style="74" customWidth="1"/>
    <col min="1030" max="1030" width="8.453125" style="74" customWidth="1"/>
    <col min="1031" max="1031" width="2.453125" style="74" bestFit="1" customWidth="1"/>
    <col min="1032" max="1281" width="11.453125" style="74"/>
    <col min="1282" max="1282" width="64.26953125" style="74" customWidth="1"/>
    <col min="1283" max="1283" width="8" style="74" customWidth="1"/>
    <col min="1284" max="1284" width="9.7265625" style="74" customWidth="1"/>
    <col min="1285" max="1285" width="9.1796875" style="74" customWidth="1"/>
    <col min="1286" max="1286" width="8.453125" style="74" customWidth="1"/>
    <col min="1287" max="1287" width="2.453125" style="74" bestFit="1" customWidth="1"/>
    <col min="1288" max="1537" width="11.453125" style="74"/>
    <col min="1538" max="1538" width="64.26953125" style="74" customWidth="1"/>
    <col min="1539" max="1539" width="8" style="74" customWidth="1"/>
    <col min="1540" max="1540" width="9.7265625" style="74" customWidth="1"/>
    <col min="1541" max="1541" width="9.1796875" style="74" customWidth="1"/>
    <col min="1542" max="1542" width="8.453125" style="74" customWidth="1"/>
    <col min="1543" max="1543" width="2.453125" style="74" bestFit="1" customWidth="1"/>
    <col min="1544" max="1793" width="11.453125" style="74"/>
    <col min="1794" max="1794" width="64.26953125" style="74" customWidth="1"/>
    <col min="1795" max="1795" width="8" style="74" customWidth="1"/>
    <col min="1796" max="1796" width="9.7265625" style="74" customWidth="1"/>
    <col min="1797" max="1797" width="9.1796875" style="74" customWidth="1"/>
    <col min="1798" max="1798" width="8.453125" style="74" customWidth="1"/>
    <col min="1799" max="1799" width="2.453125" style="74" bestFit="1" customWidth="1"/>
    <col min="1800" max="2049" width="11.453125" style="74"/>
    <col min="2050" max="2050" width="64.26953125" style="74" customWidth="1"/>
    <col min="2051" max="2051" width="8" style="74" customWidth="1"/>
    <col min="2052" max="2052" width="9.7265625" style="74" customWidth="1"/>
    <col min="2053" max="2053" width="9.1796875" style="74" customWidth="1"/>
    <col min="2054" max="2054" width="8.453125" style="74" customWidth="1"/>
    <col min="2055" max="2055" width="2.453125" style="74" bestFit="1" customWidth="1"/>
    <col min="2056" max="2305" width="11.453125" style="74"/>
    <col min="2306" max="2306" width="64.26953125" style="74" customWidth="1"/>
    <col min="2307" max="2307" width="8" style="74" customWidth="1"/>
    <col min="2308" max="2308" width="9.7265625" style="74" customWidth="1"/>
    <col min="2309" max="2309" width="9.1796875" style="74" customWidth="1"/>
    <col min="2310" max="2310" width="8.453125" style="74" customWidth="1"/>
    <col min="2311" max="2311" width="2.453125" style="74" bestFit="1" customWidth="1"/>
    <col min="2312" max="2561" width="11.453125" style="74"/>
    <col min="2562" max="2562" width="64.26953125" style="74" customWidth="1"/>
    <col min="2563" max="2563" width="8" style="74" customWidth="1"/>
    <col min="2564" max="2564" width="9.7265625" style="74" customWidth="1"/>
    <col min="2565" max="2565" width="9.1796875" style="74" customWidth="1"/>
    <col min="2566" max="2566" width="8.453125" style="74" customWidth="1"/>
    <col min="2567" max="2567" width="2.453125" style="74" bestFit="1" customWidth="1"/>
    <col min="2568" max="2817" width="11.453125" style="74"/>
    <col min="2818" max="2818" width="64.26953125" style="74" customWidth="1"/>
    <col min="2819" max="2819" width="8" style="74" customWidth="1"/>
    <col min="2820" max="2820" width="9.7265625" style="74" customWidth="1"/>
    <col min="2821" max="2821" width="9.1796875" style="74" customWidth="1"/>
    <col min="2822" max="2822" width="8.453125" style="74" customWidth="1"/>
    <col min="2823" max="2823" width="2.453125" style="74" bestFit="1" customWidth="1"/>
    <col min="2824" max="3073" width="11.453125" style="74"/>
    <col min="3074" max="3074" width="64.26953125" style="74" customWidth="1"/>
    <col min="3075" max="3075" width="8" style="74" customWidth="1"/>
    <col min="3076" max="3076" width="9.7265625" style="74" customWidth="1"/>
    <col min="3077" max="3077" width="9.1796875" style="74" customWidth="1"/>
    <col min="3078" max="3078" width="8.453125" style="74" customWidth="1"/>
    <col min="3079" max="3079" width="2.453125" style="74" bestFit="1" customWidth="1"/>
    <col min="3080" max="3329" width="11.453125" style="74"/>
    <col min="3330" max="3330" width="64.26953125" style="74" customWidth="1"/>
    <col min="3331" max="3331" width="8" style="74" customWidth="1"/>
    <col min="3332" max="3332" width="9.7265625" style="74" customWidth="1"/>
    <col min="3333" max="3333" width="9.1796875" style="74" customWidth="1"/>
    <col min="3334" max="3334" width="8.453125" style="74" customWidth="1"/>
    <col min="3335" max="3335" width="2.453125" style="74" bestFit="1" customWidth="1"/>
    <col min="3336" max="3585" width="11.453125" style="74"/>
    <col min="3586" max="3586" width="64.26953125" style="74" customWidth="1"/>
    <col min="3587" max="3587" width="8" style="74" customWidth="1"/>
    <col min="3588" max="3588" width="9.7265625" style="74" customWidth="1"/>
    <col min="3589" max="3589" width="9.1796875" style="74" customWidth="1"/>
    <col min="3590" max="3590" width="8.453125" style="74" customWidth="1"/>
    <col min="3591" max="3591" width="2.453125" style="74" bestFit="1" customWidth="1"/>
    <col min="3592" max="3841" width="11.453125" style="74"/>
    <col min="3842" max="3842" width="64.26953125" style="74" customWidth="1"/>
    <col min="3843" max="3843" width="8" style="74" customWidth="1"/>
    <col min="3844" max="3844" width="9.7265625" style="74" customWidth="1"/>
    <col min="3845" max="3845" width="9.1796875" style="74" customWidth="1"/>
    <col min="3846" max="3846" width="8.453125" style="74" customWidth="1"/>
    <col min="3847" max="3847" width="2.453125" style="74" bestFit="1" customWidth="1"/>
    <col min="3848" max="4097" width="11.453125" style="74"/>
    <col min="4098" max="4098" width="64.26953125" style="74" customWidth="1"/>
    <col min="4099" max="4099" width="8" style="74" customWidth="1"/>
    <col min="4100" max="4100" width="9.7265625" style="74" customWidth="1"/>
    <col min="4101" max="4101" width="9.1796875" style="74" customWidth="1"/>
    <col min="4102" max="4102" width="8.453125" style="74" customWidth="1"/>
    <col min="4103" max="4103" width="2.453125" style="74" bestFit="1" customWidth="1"/>
    <col min="4104" max="4353" width="11.453125" style="74"/>
    <col min="4354" max="4354" width="64.26953125" style="74" customWidth="1"/>
    <col min="4355" max="4355" width="8" style="74" customWidth="1"/>
    <col min="4356" max="4356" width="9.7265625" style="74" customWidth="1"/>
    <col min="4357" max="4357" width="9.1796875" style="74" customWidth="1"/>
    <col min="4358" max="4358" width="8.453125" style="74" customWidth="1"/>
    <col min="4359" max="4359" width="2.453125" style="74" bestFit="1" customWidth="1"/>
    <col min="4360" max="4609" width="11.453125" style="74"/>
    <col min="4610" max="4610" width="64.26953125" style="74" customWidth="1"/>
    <col min="4611" max="4611" width="8" style="74" customWidth="1"/>
    <col min="4612" max="4612" width="9.7265625" style="74" customWidth="1"/>
    <col min="4613" max="4613" width="9.1796875" style="74" customWidth="1"/>
    <col min="4614" max="4614" width="8.453125" style="74" customWidth="1"/>
    <col min="4615" max="4615" width="2.453125" style="74" bestFit="1" customWidth="1"/>
    <col min="4616" max="4865" width="11.453125" style="74"/>
    <col min="4866" max="4866" width="64.26953125" style="74" customWidth="1"/>
    <col min="4867" max="4867" width="8" style="74" customWidth="1"/>
    <col min="4868" max="4868" width="9.7265625" style="74" customWidth="1"/>
    <col min="4869" max="4869" width="9.1796875" style="74" customWidth="1"/>
    <col min="4870" max="4870" width="8.453125" style="74" customWidth="1"/>
    <col min="4871" max="4871" width="2.453125" style="74" bestFit="1" customWidth="1"/>
    <col min="4872" max="5121" width="11.453125" style="74"/>
    <col min="5122" max="5122" width="64.26953125" style="74" customWidth="1"/>
    <col min="5123" max="5123" width="8" style="74" customWidth="1"/>
    <col min="5124" max="5124" width="9.7265625" style="74" customWidth="1"/>
    <col min="5125" max="5125" width="9.1796875" style="74" customWidth="1"/>
    <col min="5126" max="5126" width="8.453125" style="74" customWidth="1"/>
    <col min="5127" max="5127" width="2.453125" style="74" bestFit="1" customWidth="1"/>
    <col min="5128" max="5377" width="11.453125" style="74"/>
    <col min="5378" max="5378" width="64.26953125" style="74" customWidth="1"/>
    <col min="5379" max="5379" width="8" style="74" customWidth="1"/>
    <col min="5380" max="5380" width="9.7265625" style="74" customWidth="1"/>
    <col min="5381" max="5381" width="9.1796875" style="74" customWidth="1"/>
    <col min="5382" max="5382" width="8.453125" style="74" customWidth="1"/>
    <col min="5383" max="5383" width="2.453125" style="74" bestFit="1" customWidth="1"/>
    <col min="5384" max="5633" width="11.453125" style="74"/>
    <col min="5634" max="5634" width="64.26953125" style="74" customWidth="1"/>
    <col min="5635" max="5635" width="8" style="74" customWidth="1"/>
    <col min="5636" max="5636" width="9.7265625" style="74" customWidth="1"/>
    <col min="5637" max="5637" width="9.1796875" style="74" customWidth="1"/>
    <col min="5638" max="5638" width="8.453125" style="74" customWidth="1"/>
    <col min="5639" max="5639" width="2.453125" style="74" bestFit="1" customWidth="1"/>
    <col min="5640" max="5889" width="11.453125" style="74"/>
    <col min="5890" max="5890" width="64.26953125" style="74" customWidth="1"/>
    <col min="5891" max="5891" width="8" style="74" customWidth="1"/>
    <col min="5892" max="5892" width="9.7265625" style="74" customWidth="1"/>
    <col min="5893" max="5893" width="9.1796875" style="74" customWidth="1"/>
    <col min="5894" max="5894" width="8.453125" style="74" customWidth="1"/>
    <col min="5895" max="5895" width="2.453125" style="74" bestFit="1" customWidth="1"/>
    <col min="5896" max="6145" width="11.453125" style="74"/>
    <col min="6146" max="6146" width="64.26953125" style="74" customWidth="1"/>
    <col min="6147" max="6147" width="8" style="74" customWidth="1"/>
    <col min="6148" max="6148" width="9.7265625" style="74" customWidth="1"/>
    <col min="6149" max="6149" width="9.1796875" style="74" customWidth="1"/>
    <col min="6150" max="6150" width="8.453125" style="74" customWidth="1"/>
    <col min="6151" max="6151" width="2.453125" style="74" bestFit="1" customWidth="1"/>
    <col min="6152" max="6401" width="11.453125" style="74"/>
    <col min="6402" max="6402" width="64.26953125" style="74" customWidth="1"/>
    <col min="6403" max="6403" width="8" style="74" customWidth="1"/>
    <col min="6404" max="6404" width="9.7265625" style="74" customWidth="1"/>
    <col min="6405" max="6405" width="9.1796875" style="74" customWidth="1"/>
    <col min="6406" max="6406" width="8.453125" style="74" customWidth="1"/>
    <col min="6407" max="6407" width="2.453125" style="74" bestFit="1" customWidth="1"/>
    <col min="6408" max="6657" width="11.453125" style="74"/>
    <col min="6658" max="6658" width="64.26953125" style="74" customWidth="1"/>
    <col min="6659" max="6659" width="8" style="74" customWidth="1"/>
    <col min="6660" max="6660" width="9.7265625" style="74" customWidth="1"/>
    <col min="6661" max="6661" width="9.1796875" style="74" customWidth="1"/>
    <col min="6662" max="6662" width="8.453125" style="74" customWidth="1"/>
    <col min="6663" max="6663" width="2.453125" style="74" bestFit="1" customWidth="1"/>
    <col min="6664" max="6913" width="11.453125" style="74"/>
    <col min="6914" max="6914" width="64.26953125" style="74" customWidth="1"/>
    <col min="6915" max="6915" width="8" style="74" customWidth="1"/>
    <col min="6916" max="6916" width="9.7265625" style="74" customWidth="1"/>
    <col min="6917" max="6917" width="9.1796875" style="74" customWidth="1"/>
    <col min="6918" max="6918" width="8.453125" style="74" customWidth="1"/>
    <col min="6919" max="6919" width="2.453125" style="74" bestFit="1" customWidth="1"/>
    <col min="6920" max="7169" width="11.453125" style="74"/>
    <col min="7170" max="7170" width="64.26953125" style="74" customWidth="1"/>
    <col min="7171" max="7171" width="8" style="74" customWidth="1"/>
    <col min="7172" max="7172" width="9.7265625" style="74" customWidth="1"/>
    <col min="7173" max="7173" width="9.1796875" style="74" customWidth="1"/>
    <col min="7174" max="7174" width="8.453125" style="74" customWidth="1"/>
    <col min="7175" max="7175" width="2.453125" style="74" bestFit="1" customWidth="1"/>
    <col min="7176" max="7425" width="11.453125" style="74"/>
    <col min="7426" max="7426" width="64.26953125" style="74" customWidth="1"/>
    <col min="7427" max="7427" width="8" style="74" customWidth="1"/>
    <col min="7428" max="7428" width="9.7265625" style="74" customWidth="1"/>
    <col min="7429" max="7429" width="9.1796875" style="74" customWidth="1"/>
    <col min="7430" max="7430" width="8.453125" style="74" customWidth="1"/>
    <col min="7431" max="7431" width="2.453125" style="74" bestFit="1" customWidth="1"/>
    <col min="7432" max="7681" width="11.453125" style="74"/>
    <col min="7682" max="7682" width="64.26953125" style="74" customWidth="1"/>
    <col min="7683" max="7683" width="8" style="74" customWidth="1"/>
    <col min="7684" max="7684" width="9.7265625" style="74" customWidth="1"/>
    <col min="7685" max="7685" width="9.1796875" style="74" customWidth="1"/>
    <col min="7686" max="7686" width="8.453125" style="74" customWidth="1"/>
    <col min="7687" max="7687" width="2.453125" style="74" bestFit="1" customWidth="1"/>
    <col min="7688" max="7937" width="11.453125" style="74"/>
    <col min="7938" max="7938" width="64.26953125" style="74" customWidth="1"/>
    <col min="7939" max="7939" width="8" style="74" customWidth="1"/>
    <col min="7940" max="7940" width="9.7265625" style="74" customWidth="1"/>
    <col min="7941" max="7941" width="9.1796875" style="74" customWidth="1"/>
    <col min="7942" max="7942" width="8.453125" style="74" customWidth="1"/>
    <col min="7943" max="7943" width="2.453125" style="74" bestFit="1" customWidth="1"/>
    <col min="7944" max="8193" width="11.453125" style="74"/>
    <col min="8194" max="8194" width="64.26953125" style="74" customWidth="1"/>
    <col min="8195" max="8195" width="8" style="74" customWidth="1"/>
    <col min="8196" max="8196" width="9.7265625" style="74" customWidth="1"/>
    <col min="8197" max="8197" width="9.1796875" style="74" customWidth="1"/>
    <col min="8198" max="8198" width="8.453125" style="74" customWidth="1"/>
    <col min="8199" max="8199" width="2.453125" style="74" bestFit="1" customWidth="1"/>
    <col min="8200" max="8449" width="11.453125" style="74"/>
    <col min="8450" max="8450" width="64.26953125" style="74" customWidth="1"/>
    <col min="8451" max="8451" width="8" style="74" customWidth="1"/>
    <col min="8452" max="8452" width="9.7265625" style="74" customWidth="1"/>
    <col min="8453" max="8453" width="9.1796875" style="74" customWidth="1"/>
    <col min="8454" max="8454" width="8.453125" style="74" customWidth="1"/>
    <col min="8455" max="8455" width="2.453125" style="74" bestFit="1" customWidth="1"/>
    <col min="8456" max="8705" width="11.453125" style="74"/>
    <col min="8706" max="8706" width="64.26953125" style="74" customWidth="1"/>
    <col min="8707" max="8707" width="8" style="74" customWidth="1"/>
    <col min="8708" max="8708" width="9.7265625" style="74" customWidth="1"/>
    <col min="8709" max="8709" width="9.1796875" style="74" customWidth="1"/>
    <col min="8710" max="8710" width="8.453125" style="74" customWidth="1"/>
    <col min="8711" max="8711" width="2.453125" style="74" bestFit="1" customWidth="1"/>
    <col min="8712" max="8961" width="11.453125" style="74"/>
    <col min="8962" max="8962" width="64.26953125" style="74" customWidth="1"/>
    <col min="8963" max="8963" width="8" style="74" customWidth="1"/>
    <col min="8964" max="8964" width="9.7265625" style="74" customWidth="1"/>
    <col min="8965" max="8965" width="9.1796875" style="74" customWidth="1"/>
    <col min="8966" max="8966" width="8.453125" style="74" customWidth="1"/>
    <col min="8967" max="8967" width="2.453125" style="74" bestFit="1" customWidth="1"/>
    <col min="8968" max="9217" width="11.453125" style="74"/>
    <col min="9218" max="9218" width="64.26953125" style="74" customWidth="1"/>
    <col min="9219" max="9219" width="8" style="74" customWidth="1"/>
    <col min="9220" max="9220" width="9.7265625" style="74" customWidth="1"/>
    <col min="9221" max="9221" width="9.1796875" style="74" customWidth="1"/>
    <col min="9222" max="9222" width="8.453125" style="74" customWidth="1"/>
    <col min="9223" max="9223" width="2.453125" style="74" bestFit="1" customWidth="1"/>
    <col min="9224" max="9473" width="11.453125" style="74"/>
    <col min="9474" max="9474" width="64.26953125" style="74" customWidth="1"/>
    <col min="9475" max="9475" width="8" style="74" customWidth="1"/>
    <col min="9476" max="9476" width="9.7265625" style="74" customWidth="1"/>
    <col min="9477" max="9477" width="9.1796875" style="74" customWidth="1"/>
    <col min="9478" max="9478" width="8.453125" style="74" customWidth="1"/>
    <col min="9479" max="9479" width="2.453125" style="74" bestFit="1" customWidth="1"/>
    <col min="9480" max="9729" width="11.453125" style="74"/>
    <col min="9730" max="9730" width="64.26953125" style="74" customWidth="1"/>
    <col min="9731" max="9731" width="8" style="74" customWidth="1"/>
    <col min="9732" max="9732" width="9.7265625" style="74" customWidth="1"/>
    <col min="9733" max="9733" width="9.1796875" style="74" customWidth="1"/>
    <col min="9734" max="9734" width="8.453125" style="74" customWidth="1"/>
    <col min="9735" max="9735" width="2.453125" style="74" bestFit="1" customWidth="1"/>
    <col min="9736" max="9985" width="11.453125" style="74"/>
    <col min="9986" max="9986" width="64.26953125" style="74" customWidth="1"/>
    <col min="9987" max="9987" width="8" style="74" customWidth="1"/>
    <col min="9988" max="9988" width="9.7265625" style="74" customWidth="1"/>
    <col min="9989" max="9989" width="9.1796875" style="74" customWidth="1"/>
    <col min="9990" max="9990" width="8.453125" style="74" customWidth="1"/>
    <col min="9991" max="9991" width="2.453125" style="74" bestFit="1" customWidth="1"/>
    <col min="9992" max="10241" width="11.453125" style="74"/>
    <col min="10242" max="10242" width="64.26953125" style="74" customWidth="1"/>
    <col min="10243" max="10243" width="8" style="74" customWidth="1"/>
    <col min="10244" max="10244" width="9.7265625" style="74" customWidth="1"/>
    <col min="10245" max="10245" width="9.1796875" style="74" customWidth="1"/>
    <col min="10246" max="10246" width="8.453125" style="74" customWidth="1"/>
    <col min="10247" max="10247" width="2.453125" style="74" bestFit="1" customWidth="1"/>
    <col min="10248" max="10497" width="11.453125" style="74"/>
    <col min="10498" max="10498" width="64.26953125" style="74" customWidth="1"/>
    <col min="10499" max="10499" width="8" style="74" customWidth="1"/>
    <col min="10500" max="10500" width="9.7265625" style="74" customWidth="1"/>
    <col min="10501" max="10501" width="9.1796875" style="74" customWidth="1"/>
    <col min="10502" max="10502" width="8.453125" style="74" customWidth="1"/>
    <col min="10503" max="10503" width="2.453125" style="74" bestFit="1" customWidth="1"/>
    <col min="10504" max="10753" width="11.453125" style="74"/>
    <col min="10754" max="10754" width="64.26953125" style="74" customWidth="1"/>
    <col min="10755" max="10755" width="8" style="74" customWidth="1"/>
    <col min="10756" max="10756" width="9.7265625" style="74" customWidth="1"/>
    <col min="10757" max="10757" width="9.1796875" style="74" customWidth="1"/>
    <col min="10758" max="10758" width="8.453125" style="74" customWidth="1"/>
    <col min="10759" max="10759" width="2.453125" style="74" bestFit="1" customWidth="1"/>
    <col min="10760" max="11009" width="11.453125" style="74"/>
    <col min="11010" max="11010" width="64.26953125" style="74" customWidth="1"/>
    <col min="11011" max="11011" width="8" style="74" customWidth="1"/>
    <col min="11012" max="11012" width="9.7265625" style="74" customWidth="1"/>
    <col min="11013" max="11013" width="9.1796875" style="74" customWidth="1"/>
    <col min="11014" max="11014" width="8.453125" style="74" customWidth="1"/>
    <col min="11015" max="11015" width="2.453125" style="74" bestFit="1" customWidth="1"/>
    <col min="11016" max="11265" width="11.453125" style="74"/>
    <col min="11266" max="11266" width="64.26953125" style="74" customWidth="1"/>
    <col min="11267" max="11267" width="8" style="74" customWidth="1"/>
    <col min="11268" max="11268" width="9.7265625" style="74" customWidth="1"/>
    <col min="11269" max="11269" width="9.1796875" style="74" customWidth="1"/>
    <col min="11270" max="11270" width="8.453125" style="74" customWidth="1"/>
    <col min="11271" max="11271" width="2.453125" style="74" bestFit="1" customWidth="1"/>
    <col min="11272" max="11521" width="11.453125" style="74"/>
    <col min="11522" max="11522" width="64.26953125" style="74" customWidth="1"/>
    <col min="11523" max="11523" width="8" style="74" customWidth="1"/>
    <col min="11524" max="11524" width="9.7265625" style="74" customWidth="1"/>
    <col min="11525" max="11525" width="9.1796875" style="74" customWidth="1"/>
    <col min="11526" max="11526" width="8.453125" style="74" customWidth="1"/>
    <col min="11527" max="11527" width="2.453125" style="74" bestFit="1" customWidth="1"/>
    <col min="11528" max="11777" width="11.453125" style="74"/>
    <col min="11778" max="11778" width="64.26953125" style="74" customWidth="1"/>
    <col min="11779" max="11779" width="8" style="74" customWidth="1"/>
    <col min="11780" max="11780" width="9.7265625" style="74" customWidth="1"/>
    <col min="11781" max="11781" width="9.1796875" style="74" customWidth="1"/>
    <col min="11782" max="11782" width="8.453125" style="74" customWidth="1"/>
    <col min="11783" max="11783" width="2.453125" style="74" bestFit="1" customWidth="1"/>
    <col min="11784" max="12033" width="11.453125" style="74"/>
    <col min="12034" max="12034" width="64.26953125" style="74" customWidth="1"/>
    <col min="12035" max="12035" width="8" style="74" customWidth="1"/>
    <col min="12036" max="12036" width="9.7265625" style="74" customWidth="1"/>
    <col min="12037" max="12037" width="9.1796875" style="74" customWidth="1"/>
    <col min="12038" max="12038" width="8.453125" style="74" customWidth="1"/>
    <col min="12039" max="12039" width="2.453125" style="74" bestFit="1" customWidth="1"/>
    <col min="12040" max="12289" width="11.453125" style="74"/>
    <col min="12290" max="12290" width="64.26953125" style="74" customWidth="1"/>
    <col min="12291" max="12291" width="8" style="74" customWidth="1"/>
    <col min="12292" max="12292" width="9.7265625" style="74" customWidth="1"/>
    <col min="12293" max="12293" width="9.1796875" style="74" customWidth="1"/>
    <col min="12294" max="12294" width="8.453125" style="74" customWidth="1"/>
    <col min="12295" max="12295" width="2.453125" style="74" bestFit="1" customWidth="1"/>
    <col min="12296" max="12545" width="11.453125" style="74"/>
    <col min="12546" max="12546" width="64.26953125" style="74" customWidth="1"/>
    <col min="12547" max="12547" width="8" style="74" customWidth="1"/>
    <col min="12548" max="12548" width="9.7265625" style="74" customWidth="1"/>
    <col min="12549" max="12549" width="9.1796875" style="74" customWidth="1"/>
    <col min="12550" max="12550" width="8.453125" style="74" customWidth="1"/>
    <col min="12551" max="12551" width="2.453125" style="74" bestFit="1" customWidth="1"/>
    <col min="12552" max="12801" width="11.453125" style="74"/>
    <col min="12802" max="12802" width="64.26953125" style="74" customWidth="1"/>
    <col min="12803" max="12803" width="8" style="74" customWidth="1"/>
    <col min="12804" max="12804" width="9.7265625" style="74" customWidth="1"/>
    <col min="12805" max="12805" width="9.1796875" style="74" customWidth="1"/>
    <col min="12806" max="12806" width="8.453125" style="74" customWidth="1"/>
    <col min="12807" max="12807" width="2.453125" style="74" bestFit="1" customWidth="1"/>
    <col min="12808" max="13057" width="11.453125" style="74"/>
    <col min="13058" max="13058" width="64.26953125" style="74" customWidth="1"/>
    <col min="13059" max="13059" width="8" style="74" customWidth="1"/>
    <col min="13060" max="13060" width="9.7265625" style="74" customWidth="1"/>
    <col min="13061" max="13061" width="9.1796875" style="74" customWidth="1"/>
    <col min="13062" max="13062" width="8.453125" style="74" customWidth="1"/>
    <col min="13063" max="13063" width="2.453125" style="74" bestFit="1" customWidth="1"/>
    <col min="13064" max="13313" width="11.453125" style="74"/>
    <col min="13314" max="13314" width="64.26953125" style="74" customWidth="1"/>
    <col min="13315" max="13315" width="8" style="74" customWidth="1"/>
    <col min="13316" max="13316" width="9.7265625" style="74" customWidth="1"/>
    <col min="13317" max="13317" width="9.1796875" style="74" customWidth="1"/>
    <col min="13318" max="13318" width="8.453125" style="74" customWidth="1"/>
    <col min="13319" max="13319" width="2.453125" style="74" bestFit="1" customWidth="1"/>
    <col min="13320" max="13569" width="11.453125" style="74"/>
    <col min="13570" max="13570" width="64.26953125" style="74" customWidth="1"/>
    <col min="13571" max="13571" width="8" style="74" customWidth="1"/>
    <col min="13572" max="13572" width="9.7265625" style="74" customWidth="1"/>
    <col min="13573" max="13573" width="9.1796875" style="74" customWidth="1"/>
    <col min="13574" max="13574" width="8.453125" style="74" customWidth="1"/>
    <col min="13575" max="13575" width="2.453125" style="74" bestFit="1" customWidth="1"/>
    <col min="13576" max="13825" width="11.453125" style="74"/>
    <col min="13826" max="13826" width="64.26953125" style="74" customWidth="1"/>
    <col min="13827" max="13827" width="8" style="74" customWidth="1"/>
    <col min="13828" max="13828" width="9.7265625" style="74" customWidth="1"/>
    <col min="13829" max="13829" width="9.1796875" style="74" customWidth="1"/>
    <col min="13830" max="13830" width="8.453125" style="74" customWidth="1"/>
    <col min="13831" max="13831" width="2.453125" style="74" bestFit="1" customWidth="1"/>
    <col min="13832" max="14081" width="11.453125" style="74"/>
    <col min="14082" max="14082" width="64.26953125" style="74" customWidth="1"/>
    <col min="14083" max="14083" width="8" style="74" customWidth="1"/>
    <col min="14084" max="14084" width="9.7265625" style="74" customWidth="1"/>
    <col min="14085" max="14085" width="9.1796875" style="74" customWidth="1"/>
    <col min="14086" max="14086" width="8.453125" style="74" customWidth="1"/>
    <col min="14087" max="14087" width="2.453125" style="74" bestFit="1" customWidth="1"/>
    <col min="14088" max="14337" width="11.453125" style="74"/>
    <col min="14338" max="14338" width="64.26953125" style="74" customWidth="1"/>
    <col min="14339" max="14339" width="8" style="74" customWidth="1"/>
    <col min="14340" max="14340" width="9.7265625" style="74" customWidth="1"/>
    <col min="14341" max="14341" width="9.1796875" style="74" customWidth="1"/>
    <col min="14342" max="14342" width="8.453125" style="74" customWidth="1"/>
    <col min="14343" max="14343" width="2.453125" style="74" bestFit="1" customWidth="1"/>
    <col min="14344" max="14593" width="11.453125" style="74"/>
    <col min="14594" max="14594" width="64.26953125" style="74" customWidth="1"/>
    <col min="14595" max="14595" width="8" style="74" customWidth="1"/>
    <col min="14596" max="14596" width="9.7265625" style="74" customWidth="1"/>
    <col min="14597" max="14597" width="9.1796875" style="74" customWidth="1"/>
    <col min="14598" max="14598" width="8.453125" style="74" customWidth="1"/>
    <col min="14599" max="14599" width="2.453125" style="74" bestFit="1" customWidth="1"/>
    <col min="14600" max="14849" width="11.453125" style="74"/>
    <col min="14850" max="14850" width="64.26953125" style="74" customWidth="1"/>
    <col min="14851" max="14851" width="8" style="74" customWidth="1"/>
    <col min="14852" max="14852" width="9.7265625" style="74" customWidth="1"/>
    <col min="14853" max="14853" width="9.1796875" style="74" customWidth="1"/>
    <col min="14854" max="14854" width="8.453125" style="74" customWidth="1"/>
    <col min="14855" max="14855" width="2.453125" style="74" bestFit="1" customWidth="1"/>
    <col min="14856" max="15105" width="11.453125" style="74"/>
    <col min="15106" max="15106" width="64.26953125" style="74" customWidth="1"/>
    <col min="15107" max="15107" width="8" style="74" customWidth="1"/>
    <col min="15108" max="15108" width="9.7265625" style="74" customWidth="1"/>
    <col min="15109" max="15109" width="9.1796875" style="74" customWidth="1"/>
    <col min="15110" max="15110" width="8.453125" style="74" customWidth="1"/>
    <col min="15111" max="15111" width="2.453125" style="74" bestFit="1" customWidth="1"/>
    <col min="15112" max="15361" width="11.453125" style="74"/>
    <col min="15362" max="15362" width="64.26953125" style="74" customWidth="1"/>
    <col min="15363" max="15363" width="8" style="74" customWidth="1"/>
    <col min="15364" max="15364" width="9.7265625" style="74" customWidth="1"/>
    <col min="15365" max="15365" width="9.1796875" style="74" customWidth="1"/>
    <col min="15366" max="15366" width="8.453125" style="74" customWidth="1"/>
    <col min="15367" max="15367" width="2.453125" style="74" bestFit="1" customWidth="1"/>
    <col min="15368" max="15617" width="11.453125" style="74"/>
    <col min="15618" max="15618" width="64.26953125" style="74" customWidth="1"/>
    <col min="15619" max="15619" width="8" style="74" customWidth="1"/>
    <col min="15620" max="15620" width="9.7265625" style="74" customWidth="1"/>
    <col min="15621" max="15621" width="9.1796875" style="74" customWidth="1"/>
    <col min="15622" max="15622" width="8.453125" style="74" customWidth="1"/>
    <col min="15623" max="15623" width="2.453125" style="74" bestFit="1" customWidth="1"/>
    <col min="15624" max="15873" width="11.453125" style="74"/>
    <col min="15874" max="15874" width="64.26953125" style="74" customWidth="1"/>
    <col min="15875" max="15875" width="8" style="74" customWidth="1"/>
    <col min="15876" max="15876" width="9.7265625" style="74" customWidth="1"/>
    <col min="15877" max="15877" width="9.1796875" style="74" customWidth="1"/>
    <col min="15878" max="15878" width="8.453125" style="74" customWidth="1"/>
    <col min="15879" max="15879" width="2.453125" style="74" bestFit="1" customWidth="1"/>
    <col min="15880" max="16129" width="11.453125" style="74"/>
    <col min="16130" max="16130" width="64.26953125" style="74" customWidth="1"/>
    <col min="16131" max="16131" width="8" style="74" customWidth="1"/>
    <col min="16132" max="16132" width="9.7265625" style="74" customWidth="1"/>
    <col min="16133" max="16133" width="9.1796875" style="74" customWidth="1"/>
    <col min="16134" max="16134" width="8.453125" style="74" customWidth="1"/>
    <col min="16135" max="16135" width="2.453125" style="74" bestFit="1" customWidth="1"/>
    <col min="16136" max="16384" width="11.453125" style="74"/>
  </cols>
  <sheetData>
    <row r="1" spans="1:9" ht="22" customHeight="1">
      <c r="A1" s="58"/>
      <c r="B1" s="75" t="str">
        <f>IF('Deckblatt - Overview'!B4="","",'Deckblatt - Overview'!B4)</f>
        <v/>
      </c>
      <c r="C1" s="76"/>
      <c r="D1" s="75" t="str">
        <f>IF('Deckblatt - Overview'!K4="","",'Deckblatt - Overview'!K4)</f>
        <v/>
      </c>
      <c r="E1" s="77"/>
      <c r="F1" s="78"/>
      <c r="G1" s="78"/>
      <c r="H1" s="79"/>
    </row>
    <row r="2" spans="1:9" ht="5.15" customHeight="1" thickBot="1">
      <c r="A2" s="58"/>
      <c r="B2" s="81"/>
      <c r="C2" s="82"/>
      <c r="D2" s="82"/>
      <c r="E2" s="83"/>
      <c r="F2" s="84"/>
      <c r="G2" s="84"/>
      <c r="H2" s="85"/>
    </row>
    <row r="3" spans="1:9" s="86" customFormat="1" ht="35.25" customHeight="1">
      <c r="A3" s="205"/>
      <c r="B3" s="314" t="str">
        <f>IF('Deckblatt - Overview'!$S$1=1,"Teilebündelung / Produktfamilien","Parts bundling / product families")</f>
        <v>Parts bundling / product families</v>
      </c>
      <c r="C3" s="315"/>
      <c r="D3" s="87"/>
      <c r="E3" s="87"/>
      <c r="F3" s="87"/>
      <c r="G3" s="88"/>
      <c r="H3" s="89"/>
      <c r="I3" s="90"/>
    </row>
    <row r="4" spans="1:9" s="91" customFormat="1" ht="27" customHeight="1">
      <c r="A4" s="233"/>
      <c r="B4" s="316" t="str">
        <f>IF('Deckblatt - Overview'!$S$1=1,"QVP-Verfahren für Produktfamilie","QVP process for product family")</f>
        <v>QVP process for product family</v>
      </c>
      <c r="C4" s="317"/>
      <c r="D4" s="92" t="str">
        <f>IF('Deckblatt - Overview'!$S$1=1,"ggf. Anhang für Auflistung aller betroffenen Sachnummern verwenden","If necessary, use annex for listing all affected part numbers")</f>
        <v>If necessary, use annex for listing all affected part numbers</v>
      </c>
      <c r="E4" s="92"/>
      <c r="F4" s="92"/>
      <c r="G4" s="93"/>
      <c r="H4" s="94"/>
      <c r="I4" s="95"/>
    </row>
    <row r="5" spans="1:9" s="96" customFormat="1" ht="37.5" customHeight="1">
      <c r="A5" s="207"/>
      <c r="B5" s="97" t="s">
        <v>28</v>
      </c>
      <c r="C5" s="98" t="s">
        <v>14</v>
      </c>
      <c r="D5" s="99" t="str">
        <f>IF('Deckblatt - Overview'!$S$1=1,"Zeichnungsnummer","Drawing Nr.")</f>
        <v>Drawing Nr.</v>
      </c>
      <c r="E5" s="100" t="str">
        <f>IF('Deckblatt - Overview'!$S$1=1,"Ist Version /Datum","actuel Version / date")</f>
        <v>actuel Version / date</v>
      </c>
      <c r="F5" s="318" t="str">
        <f>IF('Deckblatt - Overview'!$S$1=1,"FAI Version/ Datum","FAI Version/ date")</f>
        <v>FAI Version/ date</v>
      </c>
      <c r="G5" s="319"/>
      <c r="H5" s="94"/>
      <c r="I5" s="95"/>
    </row>
    <row r="6" spans="1:9" s="101" customFormat="1" ht="30" customHeight="1">
      <c r="A6" s="210"/>
      <c r="B6" s="266"/>
      <c r="C6" s="102"/>
      <c r="D6" s="102"/>
      <c r="E6" s="102"/>
      <c r="F6" s="312"/>
      <c r="G6" s="313"/>
      <c r="H6" s="104"/>
      <c r="I6" s="80"/>
    </row>
    <row r="7" spans="1:9" s="101" customFormat="1" ht="30" customHeight="1">
      <c r="A7" s="210"/>
      <c r="B7" s="266"/>
      <c r="C7" s="102"/>
      <c r="D7" s="102"/>
      <c r="E7" s="102"/>
      <c r="F7" s="312"/>
      <c r="G7" s="313"/>
      <c r="H7" s="104"/>
      <c r="I7" s="80"/>
    </row>
    <row r="8" spans="1:9" s="101" customFormat="1" ht="30" customHeight="1">
      <c r="A8" s="210"/>
      <c r="B8" s="266"/>
      <c r="C8" s="102"/>
      <c r="D8" s="102"/>
      <c r="E8" s="102"/>
      <c r="F8" s="312"/>
      <c r="G8" s="313"/>
      <c r="H8" s="104"/>
      <c r="I8" s="80"/>
    </row>
    <row r="9" spans="1:9" s="101" customFormat="1" ht="30" customHeight="1">
      <c r="A9" s="210"/>
      <c r="B9" s="266"/>
      <c r="C9" s="102"/>
      <c r="D9" s="102"/>
      <c r="E9" s="102"/>
      <c r="F9" s="312"/>
      <c r="G9" s="313"/>
      <c r="H9" s="104"/>
      <c r="I9" s="80"/>
    </row>
    <row r="10" spans="1:9" s="101" customFormat="1" ht="30" customHeight="1">
      <c r="A10" s="210"/>
      <c r="B10" s="266"/>
      <c r="C10" s="102"/>
      <c r="D10" s="102"/>
      <c r="E10" s="102"/>
      <c r="F10" s="312"/>
      <c r="G10" s="313"/>
      <c r="H10" s="104"/>
      <c r="I10" s="80"/>
    </row>
    <row r="11" spans="1:9" s="101" customFormat="1" ht="30" customHeight="1">
      <c r="A11" s="210"/>
      <c r="B11" s="266"/>
      <c r="C11" s="102"/>
      <c r="D11" s="102"/>
      <c r="E11" s="102"/>
      <c r="F11" s="312"/>
      <c r="G11" s="313"/>
      <c r="H11" s="104"/>
      <c r="I11" s="80"/>
    </row>
    <row r="12" spans="1:9" s="101" customFormat="1" ht="30" customHeight="1">
      <c r="A12" s="210"/>
      <c r="B12" s="266"/>
      <c r="C12" s="102"/>
      <c r="D12" s="102"/>
      <c r="E12" s="102"/>
      <c r="F12" s="312"/>
      <c r="G12" s="313"/>
      <c r="H12" s="104"/>
      <c r="I12" s="80"/>
    </row>
    <row r="13" spans="1:9" s="101" customFormat="1" ht="30" customHeight="1">
      <c r="A13" s="210"/>
      <c r="B13" s="266"/>
      <c r="C13" s="102"/>
      <c r="D13" s="102"/>
      <c r="E13" s="102"/>
      <c r="F13" s="312"/>
      <c r="G13" s="313"/>
      <c r="H13" s="104"/>
      <c r="I13" s="80"/>
    </row>
    <row r="14" spans="1:9" s="101" customFormat="1" ht="30" customHeight="1">
      <c r="A14" s="210"/>
      <c r="B14" s="266"/>
      <c r="C14" s="102"/>
      <c r="D14" s="102"/>
      <c r="E14" s="102"/>
      <c r="F14" s="312"/>
      <c r="G14" s="313"/>
      <c r="H14" s="104"/>
      <c r="I14" s="80"/>
    </row>
    <row r="15" spans="1:9" s="101" customFormat="1" ht="30" customHeight="1">
      <c r="A15" s="210"/>
      <c r="B15" s="266"/>
      <c r="C15" s="102"/>
      <c r="D15" s="102"/>
      <c r="E15" s="102"/>
      <c r="F15" s="312"/>
      <c r="G15" s="313"/>
      <c r="H15" s="104"/>
      <c r="I15" s="80"/>
    </row>
    <row r="16" spans="1:9" ht="30" customHeight="1">
      <c r="A16" s="59"/>
      <c r="B16" s="266"/>
      <c r="C16" s="102"/>
      <c r="D16" s="105"/>
      <c r="E16" s="102"/>
      <c r="F16" s="312"/>
      <c r="G16" s="313"/>
      <c r="H16" s="154"/>
    </row>
    <row r="17" spans="1:11" ht="30" customHeight="1">
      <c r="A17" s="59"/>
      <c r="B17" s="266"/>
      <c r="C17" s="102"/>
      <c r="D17" s="102"/>
      <c r="E17" s="102"/>
      <c r="F17" s="312"/>
      <c r="G17" s="313"/>
      <c r="H17" s="106"/>
    </row>
    <row r="18" spans="1:11" s="109" customFormat="1" ht="30" customHeight="1" thickBot="1">
      <c r="A18" s="219"/>
      <c r="B18" s="267"/>
      <c r="C18" s="107"/>
      <c r="D18" s="107"/>
      <c r="E18" s="107"/>
      <c r="F18" s="312"/>
      <c r="G18" s="313"/>
      <c r="H18" s="106"/>
      <c r="I18" s="108"/>
    </row>
    <row r="19" spans="1:11" s="111" customFormat="1" ht="26.25" customHeight="1">
      <c r="A19" s="36"/>
      <c r="B19" s="110"/>
      <c r="C19" s="110"/>
      <c r="D19" s="110"/>
      <c r="E19" s="160"/>
      <c r="F19" s="161"/>
      <c r="G19" s="161"/>
      <c r="H19" s="154"/>
      <c r="I19" s="80"/>
    </row>
    <row r="20" spans="1:11" s="101" customFormat="1" ht="5.9" customHeight="1">
      <c r="A20" s="225"/>
      <c r="B20" s="112"/>
      <c r="C20" s="113"/>
      <c r="D20" s="113"/>
      <c r="E20" s="114"/>
      <c r="F20" s="115"/>
      <c r="G20" s="115"/>
      <c r="H20" s="116"/>
      <c r="I20" s="80"/>
      <c r="K20" s="117"/>
    </row>
    <row r="21" spans="1:11" ht="26.5" customHeight="1">
      <c r="A21" s="59"/>
      <c r="B21" s="118"/>
      <c r="C21" s="112"/>
      <c r="D21" s="112"/>
      <c r="E21" s="160"/>
      <c r="F21" s="161"/>
      <c r="G21" s="161"/>
      <c r="H21" s="154"/>
      <c r="K21" s="117"/>
    </row>
    <row r="22" spans="1:11" ht="26.5" customHeight="1">
      <c r="A22" s="59"/>
      <c r="B22" s="112"/>
      <c r="C22" s="112"/>
      <c r="D22" s="112"/>
      <c r="E22" s="112"/>
      <c r="F22" s="112"/>
      <c r="G22" s="112"/>
      <c r="H22" s="112"/>
      <c r="K22" s="117"/>
    </row>
    <row r="23" spans="1:11" ht="5.9" customHeight="1">
      <c r="A23" s="59"/>
      <c r="B23" s="112"/>
      <c r="C23" s="112"/>
      <c r="D23" s="112"/>
      <c r="E23" s="160"/>
      <c r="F23" s="161"/>
      <c r="G23" s="161"/>
      <c r="H23" s="154"/>
      <c r="K23" s="117"/>
    </row>
    <row r="24" spans="1:11" ht="26.5" customHeight="1">
      <c r="A24" s="59"/>
      <c r="B24" s="112"/>
      <c r="C24" s="112"/>
      <c r="D24" s="112"/>
      <c r="E24" s="160"/>
      <c r="F24" s="161"/>
      <c r="G24" s="161"/>
      <c r="H24" s="154"/>
      <c r="K24" s="117"/>
    </row>
    <row r="25" spans="1:11" ht="30" customHeight="1">
      <c r="A25" s="58"/>
      <c r="B25" s="112"/>
      <c r="C25" s="112"/>
      <c r="D25" s="112"/>
      <c r="E25" s="112"/>
      <c r="F25" s="112"/>
      <c r="G25" s="112"/>
      <c r="H25" s="112"/>
    </row>
  </sheetData>
  <sheetProtection algorithmName="SHA-512" hashValue="cfv0F7hi4kTjekWU359K4esFm+1dFHh651hX21fIBsJhS7VyjGQI8raIpZrLn5U5lXkiA2hw1Kp5W73lArAJ7Q==" saltValue="/zbr7QVwC6AgOpClHTU0Mw==" spinCount="100000" sheet="1" selectLockedCells="1"/>
  <mergeCells count="16">
    <mergeCell ref="F18:G18"/>
    <mergeCell ref="B3:C3"/>
    <mergeCell ref="B4:C4"/>
    <mergeCell ref="F5:G5"/>
    <mergeCell ref="F6:G6"/>
    <mergeCell ref="F16:G16"/>
    <mergeCell ref="F17:G17"/>
    <mergeCell ref="F7:G7"/>
    <mergeCell ref="F8:G8"/>
    <mergeCell ref="F9:G9"/>
    <mergeCell ref="F10:G10"/>
    <mergeCell ref="F11:G11"/>
    <mergeCell ref="F12:G12"/>
    <mergeCell ref="F13:G13"/>
    <mergeCell ref="F14:G14"/>
    <mergeCell ref="F15:G15"/>
  </mergeCells>
  <pageMargins left="0.23622047244094491" right="0.23622047244094491" top="0.74803149606299213" bottom="0.74803149606299213" header="0.31496062992125984" footer="0.31496062992125984"/>
  <pageSetup paperSize="9" scale="66" orientation="landscape" r:id="rId1"/>
  <headerFooter>
    <oddHeader>&amp;R&amp;G</oddHeader>
    <oddFooter>&amp;LErsteller: QM22  J. Fehlmann ,  Version 3.1 / 26.04.2024
Freigabe: QM2 D. Schubert / 26.04.2024&amp;C© KNDS Deutschland GmbH &amp;&amp; Co. KG 
&amp;RSeite &amp;P/&amp;N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K104"/>
  <sheetViews>
    <sheetView showGridLines="0" view="pageLayout" zoomScale="55" zoomScaleNormal="140" zoomScaleSheetLayoutView="120" zoomScalePageLayoutView="55" workbookViewId="0">
      <selection activeCell="F7" sqref="F7"/>
    </sheetView>
  </sheetViews>
  <sheetFormatPr baseColWidth="10" defaultColWidth="11.453125" defaultRowHeight="12.5"/>
  <cols>
    <col min="1" max="1" width="4.54296875" style="58" customWidth="1"/>
    <col min="2" max="2" width="103.1796875" style="226" customWidth="1"/>
    <col min="3" max="3" width="1.7265625" style="227" hidden="1" customWidth="1"/>
    <col min="4" max="4" width="35.7265625" style="227" customWidth="1"/>
    <col min="5" max="5" width="12.1796875" style="228" customWidth="1"/>
    <col min="6" max="6" width="10.1796875" style="245" customWidth="1"/>
    <col min="7" max="7" width="22.26953125" style="78" customWidth="1"/>
    <col min="8" max="8" width="11.1796875" style="79" customWidth="1"/>
    <col min="9" max="9" width="0.26953125" style="203" customWidth="1"/>
    <col min="10" max="257" width="11.453125" style="58"/>
    <col min="258" max="258" width="64.26953125" style="58" customWidth="1"/>
    <col min="259" max="259" width="8" style="58" customWidth="1"/>
    <col min="260" max="260" width="9.7265625" style="58" customWidth="1"/>
    <col min="261" max="261" width="9.1796875" style="58" customWidth="1"/>
    <col min="262" max="262" width="8.453125" style="58" customWidth="1"/>
    <col min="263" max="263" width="2.453125" style="58" bestFit="1" customWidth="1"/>
    <col min="264" max="513" width="11.453125" style="58"/>
    <col min="514" max="514" width="64.26953125" style="58" customWidth="1"/>
    <col min="515" max="515" width="8" style="58" customWidth="1"/>
    <col min="516" max="516" width="9.7265625" style="58" customWidth="1"/>
    <col min="517" max="517" width="9.1796875" style="58" customWidth="1"/>
    <col min="518" max="518" width="8.453125" style="58" customWidth="1"/>
    <col min="519" max="519" width="2.453125" style="58" bestFit="1" customWidth="1"/>
    <col min="520" max="769" width="11.453125" style="58"/>
    <col min="770" max="770" width="64.26953125" style="58" customWidth="1"/>
    <col min="771" max="771" width="8" style="58" customWidth="1"/>
    <col min="772" max="772" width="9.7265625" style="58" customWidth="1"/>
    <col min="773" max="773" width="9.1796875" style="58" customWidth="1"/>
    <col min="774" max="774" width="8.453125" style="58" customWidth="1"/>
    <col min="775" max="775" width="2.453125" style="58" bestFit="1" customWidth="1"/>
    <col min="776" max="1025" width="11.453125" style="58"/>
    <col min="1026" max="1026" width="64.26953125" style="58" customWidth="1"/>
    <col min="1027" max="1027" width="8" style="58" customWidth="1"/>
    <col min="1028" max="1028" width="9.7265625" style="58" customWidth="1"/>
    <col min="1029" max="1029" width="9.1796875" style="58" customWidth="1"/>
    <col min="1030" max="1030" width="8.453125" style="58" customWidth="1"/>
    <col min="1031" max="1031" width="2.453125" style="58" bestFit="1" customWidth="1"/>
    <col min="1032" max="1281" width="11.453125" style="58"/>
    <col min="1282" max="1282" width="64.26953125" style="58" customWidth="1"/>
    <col min="1283" max="1283" width="8" style="58" customWidth="1"/>
    <col min="1284" max="1284" width="9.7265625" style="58" customWidth="1"/>
    <col min="1285" max="1285" width="9.1796875" style="58" customWidth="1"/>
    <col min="1286" max="1286" width="8.453125" style="58" customWidth="1"/>
    <col min="1287" max="1287" width="2.453125" style="58" bestFit="1" customWidth="1"/>
    <col min="1288" max="1537" width="11.453125" style="58"/>
    <col min="1538" max="1538" width="64.26953125" style="58" customWidth="1"/>
    <col min="1539" max="1539" width="8" style="58" customWidth="1"/>
    <col min="1540" max="1540" width="9.7265625" style="58" customWidth="1"/>
    <col min="1541" max="1541" width="9.1796875" style="58" customWidth="1"/>
    <col min="1542" max="1542" width="8.453125" style="58" customWidth="1"/>
    <col min="1543" max="1543" width="2.453125" style="58" bestFit="1" customWidth="1"/>
    <col min="1544" max="1793" width="11.453125" style="58"/>
    <col min="1794" max="1794" width="64.26953125" style="58" customWidth="1"/>
    <col min="1795" max="1795" width="8" style="58" customWidth="1"/>
    <col min="1796" max="1796" width="9.7265625" style="58" customWidth="1"/>
    <col min="1797" max="1797" width="9.1796875" style="58" customWidth="1"/>
    <col min="1798" max="1798" width="8.453125" style="58" customWidth="1"/>
    <col min="1799" max="1799" width="2.453125" style="58" bestFit="1" customWidth="1"/>
    <col min="1800" max="2049" width="11.453125" style="58"/>
    <col min="2050" max="2050" width="64.26953125" style="58" customWidth="1"/>
    <col min="2051" max="2051" width="8" style="58" customWidth="1"/>
    <col min="2052" max="2052" width="9.7265625" style="58" customWidth="1"/>
    <col min="2053" max="2053" width="9.1796875" style="58" customWidth="1"/>
    <col min="2054" max="2054" width="8.453125" style="58" customWidth="1"/>
    <col min="2055" max="2055" width="2.453125" style="58" bestFit="1" customWidth="1"/>
    <col min="2056" max="2305" width="11.453125" style="58"/>
    <col min="2306" max="2306" width="64.26953125" style="58" customWidth="1"/>
    <col min="2307" max="2307" width="8" style="58" customWidth="1"/>
    <col min="2308" max="2308" width="9.7265625" style="58" customWidth="1"/>
    <col min="2309" max="2309" width="9.1796875" style="58" customWidth="1"/>
    <col min="2310" max="2310" width="8.453125" style="58" customWidth="1"/>
    <col min="2311" max="2311" width="2.453125" style="58" bestFit="1" customWidth="1"/>
    <col min="2312" max="2561" width="11.453125" style="58"/>
    <col min="2562" max="2562" width="64.26953125" style="58" customWidth="1"/>
    <col min="2563" max="2563" width="8" style="58" customWidth="1"/>
    <col min="2564" max="2564" width="9.7265625" style="58" customWidth="1"/>
    <col min="2565" max="2565" width="9.1796875" style="58" customWidth="1"/>
    <col min="2566" max="2566" width="8.453125" style="58" customWidth="1"/>
    <col min="2567" max="2567" width="2.453125" style="58" bestFit="1" customWidth="1"/>
    <col min="2568" max="2817" width="11.453125" style="58"/>
    <col min="2818" max="2818" width="64.26953125" style="58" customWidth="1"/>
    <col min="2819" max="2819" width="8" style="58" customWidth="1"/>
    <col min="2820" max="2820" width="9.7265625" style="58" customWidth="1"/>
    <col min="2821" max="2821" width="9.1796875" style="58" customWidth="1"/>
    <col min="2822" max="2822" width="8.453125" style="58" customWidth="1"/>
    <col min="2823" max="2823" width="2.453125" style="58" bestFit="1" customWidth="1"/>
    <col min="2824" max="3073" width="11.453125" style="58"/>
    <col min="3074" max="3074" width="64.26953125" style="58" customWidth="1"/>
    <col min="3075" max="3075" width="8" style="58" customWidth="1"/>
    <col min="3076" max="3076" width="9.7265625" style="58" customWidth="1"/>
    <col min="3077" max="3077" width="9.1796875" style="58" customWidth="1"/>
    <col min="3078" max="3078" width="8.453125" style="58" customWidth="1"/>
    <col min="3079" max="3079" width="2.453125" style="58" bestFit="1" customWidth="1"/>
    <col min="3080" max="3329" width="11.453125" style="58"/>
    <col min="3330" max="3330" width="64.26953125" style="58" customWidth="1"/>
    <col min="3331" max="3331" width="8" style="58" customWidth="1"/>
    <col min="3332" max="3332" width="9.7265625" style="58" customWidth="1"/>
    <col min="3333" max="3333" width="9.1796875" style="58" customWidth="1"/>
    <col min="3334" max="3334" width="8.453125" style="58" customWidth="1"/>
    <col min="3335" max="3335" width="2.453125" style="58" bestFit="1" customWidth="1"/>
    <col min="3336" max="3585" width="11.453125" style="58"/>
    <col min="3586" max="3586" width="64.26953125" style="58" customWidth="1"/>
    <col min="3587" max="3587" width="8" style="58" customWidth="1"/>
    <col min="3588" max="3588" width="9.7265625" style="58" customWidth="1"/>
    <col min="3589" max="3589" width="9.1796875" style="58" customWidth="1"/>
    <col min="3590" max="3590" width="8.453125" style="58" customWidth="1"/>
    <col min="3591" max="3591" width="2.453125" style="58" bestFit="1" customWidth="1"/>
    <col min="3592" max="3841" width="11.453125" style="58"/>
    <col min="3842" max="3842" width="64.26953125" style="58" customWidth="1"/>
    <col min="3843" max="3843" width="8" style="58" customWidth="1"/>
    <col min="3844" max="3844" width="9.7265625" style="58" customWidth="1"/>
    <col min="3845" max="3845" width="9.1796875" style="58" customWidth="1"/>
    <col min="3846" max="3846" width="8.453125" style="58" customWidth="1"/>
    <col min="3847" max="3847" width="2.453125" style="58" bestFit="1" customWidth="1"/>
    <col min="3848" max="4097" width="11.453125" style="58"/>
    <col min="4098" max="4098" width="64.26953125" style="58" customWidth="1"/>
    <col min="4099" max="4099" width="8" style="58" customWidth="1"/>
    <col min="4100" max="4100" width="9.7265625" style="58" customWidth="1"/>
    <col min="4101" max="4101" width="9.1796875" style="58" customWidth="1"/>
    <col min="4102" max="4102" width="8.453125" style="58" customWidth="1"/>
    <col min="4103" max="4103" width="2.453125" style="58" bestFit="1" customWidth="1"/>
    <col min="4104" max="4353" width="11.453125" style="58"/>
    <col min="4354" max="4354" width="64.26953125" style="58" customWidth="1"/>
    <col min="4355" max="4355" width="8" style="58" customWidth="1"/>
    <col min="4356" max="4356" width="9.7265625" style="58" customWidth="1"/>
    <col min="4357" max="4357" width="9.1796875" style="58" customWidth="1"/>
    <col min="4358" max="4358" width="8.453125" style="58" customWidth="1"/>
    <col min="4359" max="4359" width="2.453125" style="58" bestFit="1" customWidth="1"/>
    <col min="4360" max="4609" width="11.453125" style="58"/>
    <col min="4610" max="4610" width="64.26953125" style="58" customWidth="1"/>
    <col min="4611" max="4611" width="8" style="58" customWidth="1"/>
    <col min="4612" max="4612" width="9.7265625" style="58" customWidth="1"/>
    <col min="4613" max="4613" width="9.1796875" style="58" customWidth="1"/>
    <col min="4614" max="4614" width="8.453125" style="58" customWidth="1"/>
    <col min="4615" max="4615" width="2.453125" style="58" bestFit="1" customWidth="1"/>
    <col min="4616" max="4865" width="11.453125" style="58"/>
    <col min="4866" max="4866" width="64.26953125" style="58" customWidth="1"/>
    <col min="4867" max="4867" width="8" style="58" customWidth="1"/>
    <col min="4868" max="4868" width="9.7265625" style="58" customWidth="1"/>
    <col min="4869" max="4869" width="9.1796875" style="58" customWidth="1"/>
    <col min="4870" max="4870" width="8.453125" style="58" customWidth="1"/>
    <col min="4871" max="4871" width="2.453125" style="58" bestFit="1" customWidth="1"/>
    <col min="4872" max="5121" width="11.453125" style="58"/>
    <col min="5122" max="5122" width="64.26953125" style="58" customWidth="1"/>
    <col min="5123" max="5123" width="8" style="58" customWidth="1"/>
    <col min="5124" max="5124" width="9.7265625" style="58" customWidth="1"/>
    <col min="5125" max="5125" width="9.1796875" style="58" customWidth="1"/>
    <col min="5126" max="5126" width="8.453125" style="58" customWidth="1"/>
    <col min="5127" max="5127" width="2.453125" style="58" bestFit="1" customWidth="1"/>
    <col min="5128" max="5377" width="11.453125" style="58"/>
    <col min="5378" max="5378" width="64.26953125" style="58" customWidth="1"/>
    <col min="5379" max="5379" width="8" style="58" customWidth="1"/>
    <col min="5380" max="5380" width="9.7265625" style="58" customWidth="1"/>
    <col min="5381" max="5381" width="9.1796875" style="58" customWidth="1"/>
    <col min="5382" max="5382" width="8.453125" style="58" customWidth="1"/>
    <col min="5383" max="5383" width="2.453125" style="58" bestFit="1" customWidth="1"/>
    <col min="5384" max="5633" width="11.453125" style="58"/>
    <col min="5634" max="5634" width="64.26953125" style="58" customWidth="1"/>
    <col min="5635" max="5635" width="8" style="58" customWidth="1"/>
    <col min="5636" max="5636" width="9.7265625" style="58" customWidth="1"/>
    <col min="5637" max="5637" width="9.1796875" style="58" customWidth="1"/>
    <col min="5638" max="5638" width="8.453125" style="58" customWidth="1"/>
    <col min="5639" max="5639" width="2.453125" style="58" bestFit="1" customWidth="1"/>
    <col min="5640" max="5889" width="11.453125" style="58"/>
    <col min="5890" max="5890" width="64.26953125" style="58" customWidth="1"/>
    <col min="5891" max="5891" width="8" style="58" customWidth="1"/>
    <col min="5892" max="5892" width="9.7265625" style="58" customWidth="1"/>
    <col min="5893" max="5893" width="9.1796875" style="58" customWidth="1"/>
    <col min="5894" max="5894" width="8.453125" style="58" customWidth="1"/>
    <col min="5895" max="5895" width="2.453125" style="58" bestFit="1" customWidth="1"/>
    <col min="5896" max="6145" width="11.453125" style="58"/>
    <col min="6146" max="6146" width="64.26953125" style="58" customWidth="1"/>
    <col min="6147" max="6147" width="8" style="58" customWidth="1"/>
    <col min="6148" max="6148" width="9.7265625" style="58" customWidth="1"/>
    <col min="6149" max="6149" width="9.1796875" style="58" customWidth="1"/>
    <col min="6150" max="6150" width="8.453125" style="58" customWidth="1"/>
    <col min="6151" max="6151" width="2.453125" style="58" bestFit="1" customWidth="1"/>
    <col min="6152" max="6401" width="11.453125" style="58"/>
    <col min="6402" max="6402" width="64.26953125" style="58" customWidth="1"/>
    <col min="6403" max="6403" width="8" style="58" customWidth="1"/>
    <col min="6404" max="6404" width="9.7265625" style="58" customWidth="1"/>
    <col min="6405" max="6405" width="9.1796875" style="58" customWidth="1"/>
    <col min="6406" max="6406" width="8.453125" style="58" customWidth="1"/>
    <col min="6407" max="6407" width="2.453125" style="58" bestFit="1" customWidth="1"/>
    <col min="6408" max="6657" width="11.453125" style="58"/>
    <col min="6658" max="6658" width="64.26953125" style="58" customWidth="1"/>
    <col min="6659" max="6659" width="8" style="58" customWidth="1"/>
    <col min="6660" max="6660" width="9.7265625" style="58" customWidth="1"/>
    <col min="6661" max="6661" width="9.1796875" style="58" customWidth="1"/>
    <col min="6662" max="6662" width="8.453125" style="58" customWidth="1"/>
    <col min="6663" max="6663" width="2.453125" style="58" bestFit="1" customWidth="1"/>
    <col min="6664" max="6913" width="11.453125" style="58"/>
    <col min="6914" max="6914" width="64.26953125" style="58" customWidth="1"/>
    <col min="6915" max="6915" width="8" style="58" customWidth="1"/>
    <col min="6916" max="6916" width="9.7265625" style="58" customWidth="1"/>
    <col min="6917" max="6917" width="9.1796875" style="58" customWidth="1"/>
    <col min="6918" max="6918" width="8.453125" style="58" customWidth="1"/>
    <col min="6919" max="6919" width="2.453125" style="58" bestFit="1" customWidth="1"/>
    <col min="6920" max="7169" width="11.453125" style="58"/>
    <col min="7170" max="7170" width="64.26953125" style="58" customWidth="1"/>
    <col min="7171" max="7171" width="8" style="58" customWidth="1"/>
    <col min="7172" max="7172" width="9.7265625" style="58" customWidth="1"/>
    <col min="7173" max="7173" width="9.1796875" style="58" customWidth="1"/>
    <col min="7174" max="7174" width="8.453125" style="58" customWidth="1"/>
    <col min="7175" max="7175" width="2.453125" style="58" bestFit="1" customWidth="1"/>
    <col min="7176" max="7425" width="11.453125" style="58"/>
    <col min="7426" max="7426" width="64.26953125" style="58" customWidth="1"/>
    <col min="7427" max="7427" width="8" style="58" customWidth="1"/>
    <col min="7428" max="7428" width="9.7265625" style="58" customWidth="1"/>
    <col min="7429" max="7429" width="9.1796875" style="58" customWidth="1"/>
    <col min="7430" max="7430" width="8.453125" style="58" customWidth="1"/>
    <col min="7431" max="7431" width="2.453125" style="58" bestFit="1" customWidth="1"/>
    <col min="7432" max="7681" width="11.453125" style="58"/>
    <col min="7682" max="7682" width="64.26953125" style="58" customWidth="1"/>
    <col min="7683" max="7683" width="8" style="58" customWidth="1"/>
    <col min="7684" max="7684" width="9.7265625" style="58" customWidth="1"/>
    <col min="7685" max="7685" width="9.1796875" style="58" customWidth="1"/>
    <col min="7686" max="7686" width="8.453125" style="58" customWidth="1"/>
    <col min="7687" max="7687" width="2.453125" style="58" bestFit="1" customWidth="1"/>
    <col min="7688" max="7937" width="11.453125" style="58"/>
    <col min="7938" max="7938" width="64.26953125" style="58" customWidth="1"/>
    <col min="7939" max="7939" width="8" style="58" customWidth="1"/>
    <col min="7940" max="7940" width="9.7265625" style="58" customWidth="1"/>
    <col min="7941" max="7941" width="9.1796875" style="58" customWidth="1"/>
    <col min="7942" max="7942" width="8.453125" style="58" customWidth="1"/>
    <col min="7943" max="7943" width="2.453125" style="58" bestFit="1" customWidth="1"/>
    <col min="7944" max="8193" width="11.453125" style="58"/>
    <col min="8194" max="8194" width="64.26953125" style="58" customWidth="1"/>
    <col min="8195" max="8195" width="8" style="58" customWidth="1"/>
    <col min="8196" max="8196" width="9.7265625" style="58" customWidth="1"/>
    <col min="8197" max="8197" width="9.1796875" style="58" customWidth="1"/>
    <col min="8198" max="8198" width="8.453125" style="58" customWidth="1"/>
    <col min="8199" max="8199" width="2.453125" style="58" bestFit="1" customWidth="1"/>
    <col min="8200" max="8449" width="11.453125" style="58"/>
    <col min="8450" max="8450" width="64.26953125" style="58" customWidth="1"/>
    <col min="8451" max="8451" width="8" style="58" customWidth="1"/>
    <col min="8452" max="8452" width="9.7265625" style="58" customWidth="1"/>
    <col min="8453" max="8453" width="9.1796875" style="58" customWidth="1"/>
    <col min="8454" max="8454" width="8.453125" style="58" customWidth="1"/>
    <col min="8455" max="8455" width="2.453125" style="58" bestFit="1" customWidth="1"/>
    <col min="8456" max="8705" width="11.453125" style="58"/>
    <col min="8706" max="8706" width="64.26953125" style="58" customWidth="1"/>
    <col min="8707" max="8707" width="8" style="58" customWidth="1"/>
    <col min="8708" max="8708" width="9.7265625" style="58" customWidth="1"/>
    <col min="8709" max="8709" width="9.1796875" style="58" customWidth="1"/>
    <col min="8710" max="8710" width="8.453125" style="58" customWidth="1"/>
    <col min="8711" max="8711" width="2.453125" style="58" bestFit="1" customWidth="1"/>
    <col min="8712" max="8961" width="11.453125" style="58"/>
    <col min="8962" max="8962" width="64.26953125" style="58" customWidth="1"/>
    <col min="8963" max="8963" width="8" style="58" customWidth="1"/>
    <col min="8964" max="8964" width="9.7265625" style="58" customWidth="1"/>
    <col min="8965" max="8965" width="9.1796875" style="58" customWidth="1"/>
    <col min="8966" max="8966" width="8.453125" style="58" customWidth="1"/>
    <col min="8967" max="8967" width="2.453125" style="58" bestFit="1" customWidth="1"/>
    <col min="8968" max="9217" width="11.453125" style="58"/>
    <col min="9218" max="9218" width="64.26953125" style="58" customWidth="1"/>
    <col min="9219" max="9219" width="8" style="58" customWidth="1"/>
    <col min="9220" max="9220" width="9.7265625" style="58" customWidth="1"/>
    <col min="9221" max="9221" width="9.1796875" style="58" customWidth="1"/>
    <col min="9222" max="9222" width="8.453125" style="58" customWidth="1"/>
    <col min="9223" max="9223" width="2.453125" style="58" bestFit="1" customWidth="1"/>
    <col min="9224" max="9473" width="11.453125" style="58"/>
    <col min="9474" max="9474" width="64.26953125" style="58" customWidth="1"/>
    <col min="9475" max="9475" width="8" style="58" customWidth="1"/>
    <col min="9476" max="9476" width="9.7265625" style="58" customWidth="1"/>
    <col min="9477" max="9477" width="9.1796875" style="58" customWidth="1"/>
    <col min="9478" max="9478" width="8.453125" style="58" customWidth="1"/>
    <col min="9479" max="9479" width="2.453125" style="58" bestFit="1" customWidth="1"/>
    <col min="9480" max="9729" width="11.453125" style="58"/>
    <col min="9730" max="9730" width="64.26953125" style="58" customWidth="1"/>
    <col min="9731" max="9731" width="8" style="58" customWidth="1"/>
    <col min="9732" max="9732" width="9.7265625" style="58" customWidth="1"/>
    <col min="9733" max="9733" width="9.1796875" style="58" customWidth="1"/>
    <col min="9734" max="9734" width="8.453125" style="58" customWidth="1"/>
    <col min="9735" max="9735" width="2.453125" style="58" bestFit="1" customWidth="1"/>
    <col min="9736" max="9985" width="11.453125" style="58"/>
    <col min="9986" max="9986" width="64.26953125" style="58" customWidth="1"/>
    <col min="9987" max="9987" width="8" style="58" customWidth="1"/>
    <col min="9988" max="9988" width="9.7265625" style="58" customWidth="1"/>
    <col min="9989" max="9989" width="9.1796875" style="58" customWidth="1"/>
    <col min="9990" max="9990" width="8.453125" style="58" customWidth="1"/>
    <col min="9991" max="9991" width="2.453125" style="58" bestFit="1" customWidth="1"/>
    <col min="9992" max="10241" width="11.453125" style="58"/>
    <col min="10242" max="10242" width="64.26953125" style="58" customWidth="1"/>
    <col min="10243" max="10243" width="8" style="58" customWidth="1"/>
    <col min="10244" max="10244" width="9.7265625" style="58" customWidth="1"/>
    <col min="10245" max="10245" width="9.1796875" style="58" customWidth="1"/>
    <col min="10246" max="10246" width="8.453125" style="58" customWidth="1"/>
    <col min="10247" max="10247" width="2.453125" style="58" bestFit="1" customWidth="1"/>
    <col min="10248" max="10497" width="11.453125" style="58"/>
    <col min="10498" max="10498" width="64.26953125" style="58" customWidth="1"/>
    <col min="10499" max="10499" width="8" style="58" customWidth="1"/>
    <col min="10500" max="10500" width="9.7265625" style="58" customWidth="1"/>
    <col min="10501" max="10501" width="9.1796875" style="58" customWidth="1"/>
    <col min="10502" max="10502" width="8.453125" style="58" customWidth="1"/>
    <col min="10503" max="10503" width="2.453125" style="58" bestFit="1" customWidth="1"/>
    <col min="10504" max="10753" width="11.453125" style="58"/>
    <col min="10754" max="10754" width="64.26953125" style="58" customWidth="1"/>
    <col min="10755" max="10755" width="8" style="58" customWidth="1"/>
    <col min="10756" max="10756" width="9.7265625" style="58" customWidth="1"/>
    <col min="10757" max="10757" width="9.1796875" style="58" customWidth="1"/>
    <col min="10758" max="10758" width="8.453125" style="58" customWidth="1"/>
    <col min="10759" max="10759" width="2.453125" style="58" bestFit="1" customWidth="1"/>
    <col min="10760" max="11009" width="11.453125" style="58"/>
    <col min="11010" max="11010" width="64.26953125" style="58" customWidth="1"/>
    <col min="11011" max="11011" width="8" style="58" customWidth="1"/>
    <col min="11012" max="11012" width="9.7265625" style="58" customWidth="1"/>
    <col min="11013" max="11013" width="9.1796875" style="58" customWidth="1"/>
    <col min="11014" max="11014" width="8.453125" style="58" customWidth="1"/>
    <col min="11015" max="11015" width="2.453125" style="58" bestFit="1" customWidth="1"/>
    <col min="11016" max="11265" width="11.453125" style="58"/>
    <col min="11266" max="11266" width="64.26953125" style="58" customWidth="1"/>
    <col min="11267" max="11267" width="8" style="58" customWidth="1"/>
    <col min="11268" max="11268" width="9.7265625" style="58" customWidth="1"/>
    <col min="11269" max="11269" width="9.1796875" style="58" customWidth="1"/>
    <col min="11270" max="11270" width="8.453125" style="58" customWidth="1"/>
    <col min="11271" max="11271" width="2.453125" style="58" bestFit="1" customWidth="1"/>
    <col min="11272" max="11521" width="11.453125" style="58"/>
    <col min="11522" max="11522" width="64.26953125" style="58" customWidth="1"/>
    <col min="11523" max="11523" width="8" style="58" customWidth="1"/>
    <col min="11524" max="11524" width="9.7265625" style="58" customWidth="1"/>
    <col min="11525" max="11525" width="9.1796875" style="58" customWidth="1"/>
    <col min="11526" max="11526" width="8.453125" style="58" customWidth="1"/>
    <col min="11527" max="11527" width="2.453125" style="58" bestFit="1" customWidth="1"/>
    <col min="11528" max="11777" width="11.453125" style="58"/>
    <col min="11778" max="11778" width="64.26953125" style="58" customWidth="1"/>
    <col min="11779" max="11779" width="8" style="58" customWidth="1"/>
    <col min="11780" max="11780" width="9.7265625" style="58" customWidth="1"/>
    <col min="11781" max="11781" width="9.1796875" style="58" customWidth="1"/>
    <col min="11782" max="11782" width="8.453125" style="58" customWidth="1"/>
    <col min="11783" max="11783" width="2.453125" style="58" bestFit="1" customWidth="1"/>
    <col min="11784" max="12033" width="11.453125" style="58"/>
    <col min="12034" max="12034" width="64.26953125" style="58" customWidth="1"/>
    <col min="12035" max="12035" width="8" style="58" customWidth="1"/>
    <col min="12036" max="12036" width="9.7265625" style="58" customWidth="1"/>
    <col min="12037" max="12037" width="9.1796875" style="58" customWidth="1"/>
    <col min="12038" max="12038" width="8.453125" style="58" customWidth="1"/>
    <col min="12039" max="12039" width="2.453125" style="58" bestFit="1" customWidth="1"/>
    <col min="12040" max="12289" width="11.453125" style="58"/>
    <col min="12290" max="12290" width="64.26953125" style="58" customWidth="1"/>
    <col min="12291" max="12291" width="8" style="58" customWidth="1"/>
    <col min="12292" max="12292" width="9.7265625" style="58" customWidth="1"/>
    <col min="12293" max="12293" width="9.1796875" style="58" customWidth="1"/>
    <col min="12294" max="12294" width="8.453125" style="58" customWidth="1"/>
    <col min="12295" max="12295" width="2.453125" style="58" bestFit="1" customWidth="1"/>
    <col min="12296" max="12545" width="11.453125" style="58"/>
    <col min="12546" max="12546" width="64.26953125" style="58" customWidth="1"/>
    <col min="12547" max="12547" width="8" style="58" customWidth="1"/>
    <col min="12548" max="12548" width="9.7265625" style="58" customWidth="1"/>
    <col min="12549" max="12549" width="9.1796875" style="58" customWidth="1"/>
    <col min="12550" max="12550" width="8.453125" style="58" customWidth="1"/>
    <col min="12551" max="12551" width="2.453125" style="58" bestFit="1" customWidth="1"/>
    <col min="12552" max="12801" width="11.453125" style="58"/>
    <col min="12802" max="12802" width="64.26953125" style="58" customWidth="1"/>
    <col min="12803" max="12803" width="8" style="58" customWidth="1"/>
    <col min="12804" max="12804" width="9.7265625" style="58" customWidth="1"/>
    <col min="12805" max="12805" width="9.1796875" style="58" customWidth="1"/>
    <col min="12806" max="12806" width="8.453125" style="58" customWidth="1"/>
    <col min="12807" max="12807" width="2.453125" style="58" bestFit="1" customWidth="1"/>
    <col min="12808" max="13057" width="11.453125" style="58"/>
    <col min="13058" max="13058" width="64.26953125" style="58" customWidth="1"/>
    <col min="13059" max="13059" width="8" style="58" customWidth="1"/>
    <col min="13060" max="13060" width="9.7265625" style="58" customWidth="1"/>
    <col min="13061" max="13061" width="9.1796875" style="58" customWidth="1"/>
    <col min="13062" max="13062" width="8.453125" style="58" customWidth="1"/>
    <col min="13063" max="13063" width="2.453125" style="58" bestFit="1" customWidth="1"/>
    <col min="13064" max="13313" width="11.453125" style="58"/>
    <col min="13314" max="13314" width="64.26953125" style="58" customWidth="1"/>
    <col min="13315" max="13315" width="8" style="58" customWidth="1"/>
    <col min="13316" max="13316" width="9.7265625" style="58" customWidth="1"/>
    <col min="13317" max="13317" width="9.1796875" style="58" customWidth="1"/>
    <col min="13318" max="13318" width="8.453125" style="58" customWidth="1"/>
    <col min="13319" max="13319" width="2.453125" style="58" bestFit="1" customWidth="1"/>
    <col min="13320" max="13569" width="11.453125" style="58"/>
    <col min="13570" max="13570" width="64.26953125" style="58" customWidth="1"/>
    <col min="13571" max="13571" width="8" style="58" customWidth="1"/>
    <col min="13572" max="13572" width="9.7265625" style="58" customWidth="1"/>
    <col min="13573" max="13573" width="9.1796875" style="58" customWidth="1"/>
    <col min="13574" max="13574" width="8.453125" style="58" customWidth="1"/>
    <col min="13575" max="13575" width="2.453125" style="58" bestFit="1" customWidth="1"/>
    <col min="13576" max="13825" width="11.453125" style="58"/>
    <col min="13826" max="13826" width="64.26953125" style="58" customWidth="1"/>
    <col min="13827" max="13827" width="8" style="58" customWidth="1"/>
    <col min="13828" max="13828" width="9.7265625" style="58" customWidth="1"/>
    <col min="13829" max="13829" width="9.1796875" style="58" customWidth="1"/>
    <col min="13830" max="13830" width="8.453125" style="58" customWidth="1"/>
    <col min="13831" max="13831" width="2.453125" style="58" bestFit="1" customWidth="1"/>
    <col min="13832" max="14081" width="11.453125" style="58"/>
    <col min="14082" max="14082" width="64.26953125" style="58" customWidth="1"/>
    <col min="14083" max="14083" width="8" style="58" customWidth="1"/>
    <col min="14084" max="14084" width="9.7265625" style="58" customWidth="1"/>
    <col min="14085" max="14085" width="9.1796875" style="58" customWidth="1"/>
    <col min="14086" max="14086" width="8.453125" style="58" customWidth="1"/>
    <col min="14087" max="14087" width="2.453125" style="58" bestFit="1" customWidth="1"/>
    <col min="14088" max="14337" width="11.453125" style="58"/>
    <col min="14338" max="14338" width="64.26953125" style="58" customWidth="1"/>
    <col min="14339" max="14339" width="8" style="58" customWidth="1"/>
    <col min="14340" max="14340" width="9.7265625" style="58" customWidth="1"/>
    <col min="14341" max="14341" width="9.1796875" style="58" customWidth="1"/>
    <col min="14342" max="14342" width="8.453125" style="58" customWidth="1"/>
    <col min="14343" max="14343" width="2.453125" style="58" bestFit="1" customWidth="1"/>
    <col min="14344" max="14593" width="11.453125" style="58"/>
    <col min="14594" max="14594" width="64.26953125" style="58" customWidth="1"/>
    <col min="14595" max="14595" width="8" style="58" customWidth="1"/>
    <col min="14596" max="14596" width="9.7265625" style="58" customWidth="1"/>
    <col min="14597" max="14597" width="9.1796875" style="58" customWidth="1"/>
    <col min="14598" max="14598" width="8.453125" style="58" customWidth="1"/>
    <col min="14599" max="14599" width="2.453125" style="58" bestFit="1" customWidth="1"/>
    <col min="14600" max="14849" width="11.453125" style="58"/>
    <col min="14850" max="14850" width="64.26953125" style="58" customWidth="1"/>
    <col min="14851" max="14851" width="8" style="58" customWidth="1"/>
    <col min="14852" max="14852" width="9.7265625" style="58" customWidth="1"/>
    <col min="14853" max="14853" width="9.1796875" style="58" customWidth="1"/>
    <col min="14854" max="14854" width="8.453125" style="58" customWidth="1"/>
    <col min="14855" max="14855" width="2.453125" style="58" bestFit="1" customWidth="1"/>
    <col min="14856" max="15105" width="11.453125" style="58"/>
    <col min="15106" max="15106" width="64.26953125" style="58" customWidth="1"/>
    <col min="15107" max="15107" width="8" style="58" customWidth="1"/>
    <col min="15108" max="15108" width="9.7265625" style="58" customWidth="1"/>
    <col min="15109" max="15109" width="9.1796875" style="58" customWidth="1"/>
    <col min="15110" max="15110" width="8.453125" style="58" customWidth="1"/>
    <col min="15111" max="15111" width="2.453125" style="58" bestFit="1" customWidth="1"/>
    <col min="15112" max="15361" width="11.453125" style="58"/>
    <col min="15362" max="15362" width="64.26953125" style="58" customWidth="1"/>
    <col min="15363" max="15363" width="8" style="58" customWidth="1"/>
    <col min="15364" max="15364" width="9.7265625" style="58" customWidth="1"/>
    <col min="15365" max="15365" width="9.1796875" style="58" customWidth="1"/>
    <col min="15366" max="15366" width="8.453125" style="58" customWidth="1"/>
    <col min="15367" max="15367" width="2.453125" style="58" bestFit="1" customWidth="1"/>
    <col min="15368" max="15617" width="11.453125" style="58"/>
    <col min="15618" max="15618" width="64.26953125" style="58" customWidth="1"/>
    <col min="15619" max="15619" width="8" style="58" customWidth="1"/>
    <col min="15620" max="15620" width="9.7265625" style="58" customWidth="1"/>
    <col min="15621" max="15621" width="9.1796875" style="58" customWidth="1"/>
    <col min="15622" max="15622" width="8.453125" style="58" customWidth="1"/>
    <col min="15623" max="15623" width="2.453125" style="58" bestFit="1" customWidth="1"/>
    <col min="15624" max="15873" width="11.453125" style="58"/>
    <col min="15874" max="15874" width="64.26953125" style="58" customWidth="1"/>
    <col min="15875" max="15875" width="8" style="58" customWidth="1"/>
    <col min="15876" max="15876" width="9.7265625" style="58" customWidth="1"/>
    <col min="15877" max="15877" width="9.1796875" style="58" customWidth="1"/>
    <col min="15878" max="15878" width="8.453125" style="58" customWidth="1"/>
    <col min="15879" max="15879" width="2.453125" style="58" bestFit="1" customWidth="1"/>
    <col min="15880" max="16129" width="11.453125" style="58"/>
    <col min="16130" max="16130" width="64.26953125" style="58" customWidth="1"/>
    <col min="16131" max="16131" width="8" style="58" customWidth="1"/>
    <col min="16132" max="16132" width="9.7265625" style="58" customWidth="1"/>
    <col min="16133" max="16133" width="9.1796875" style="58" customWidth="1"/>
    <col min="16134" max="16134" width="8.453125" style="58" customWidth="1"/>
    <col min="16135" max="16135" width="2.453125" style="58" bestFit="1" customWidth="1"/>
    <col min="16136" max="16384" width="11.453125" style="58"/>
  </cols>
  <sheetData>
    <row r="1" spans="1:9" ht="22.5" customHeight="1">
      <c r="B1" s="75" t="str">
        <f>IF('Deckblatt - Overview'!B4="","",'Deckblatt - Overview'!B4)</f>
        <v/>
      </c>
      <c r="C1" s="76"/>
      <c r="D1" s="75" t="str">
        <f>IF('Deckblatt - Overview'!K4="","",'Deckblatt - Overview'!K4)</f>
        <v/>
      </c>
      <c r="E1" s="77"/>
    </row>
    <row r="2" spans="1:9" ht="22.5" customHeight="1">
      <c r="B2" s="75" t="str">
        <f>IF('Deckblatt - Overview'!B8="","",'Deckblatt - Overview'!B8)</f>
        <v/>
      </c>
      <c r="C2" s="76"/>
      <c r="D2" s="76"/>
      <c r="E2" s="77"/>
    </row>
    <row r="3" spans="1:9" s="205" customFormat="1" ht="35.25" customHeight="1" thickBot="1">
      <c r="B3" s="124" t="str">
        <f>IF('Deckblatt - Overview'!$S$1=1,"Qualitätsvorausplanung Fragestellung","AQP Advanced Quality Plan (QVP) Questions")</f>
        <v>AQP Advanced Quality Plan (QVP) Questions</v>
      </c>
      <c r="C3" s="323">
        <v>1</v>
      </c>
      <c r="D3" s="125"/>
      <c r="E3" s="126" t="str">
        <f>IF('Deckblatt - Overview'!$S$1=1,"Frage relevant?","Relevant question")</f>
        <v>Relevant question</v>
      </c>
      <c r="F3" s="246" t="str">
        <f>IF('Deckblatt - Overview'!$S$1=1,"Geplanter Abschluss Termin","Intended closure")</f>
        <v>Intended closure</v>
      </c>
      <c r="G3" s="127" t="str">
        <f>IF('Deckblatt - Overview'!$S$1=1,"Verantwortlicher","Responsible")</f>
        <v>Responsible</v>
      </c>
      <c r="H3" s="127" t="str">
        <f>IF('Deckblatt - Overview'!$S$1=1,"Erfüllung in %","Fulfillment in %")</f>
        <v>Fulfillment in %</v>
      </c>
      <c r="I3" s="204"/>
    </row>
    <row r="4" spans="1:9" s="233" customFormat="1" ht="24.75" customHeight="1" thickBot="1">
      <c r="B4" s="125"/>
      <c r="C4" s="323"/>
      <c r="D4" s="125"/>
      <c r="E4" s="128" t="str">
        <f>IF('Deckblatt - Overview'!$S$1=1,"Ja: 1
Nein: 0", "Yes=1
No=0")</f>
        <v>Yes=1
No=0</v>
      </c>
      <c r="F4" s="247" t="str">
        <f>IF('Deckblatt - Overview'!$S$1=1,"KW/Jahr","CW/YY")</f>
        <v>CW/YY</v>
      </c>
      <c r="G4" s="129"/>
      <c r="H4" s="130">
        <f>SUM(H6+H15+H38+H57+H67+H75+H86+H93)/9</f>
        <v>0</v>
      </c>
      <c r="I4" s="206" t="e">
        <f>SUM(I6:I74)</f>
        <v>#REF!</v>
      </c>
    </row>
    <row r="5" spans="1:9" s="207" customFormat="1" ht="10.5" customHeight="1">
      <c r="B5" s="131"/>
      <c r="C5" s="132"/>
      <c r="D5" s="131"/>
      <c r="E5" s="133"/>
      <c r="F5" s="248"/>
      <c r="G5" s="134"/>
      <c r="H5" s="94"/>
      <c r="I5" s="206"/>
    </row>
    <row r="6" spans="1:9" s="210" customFormat="1" ht="28.5" customHeight="1">
      <c r="B6" s="135" t="str">
        <f>'Deckblatt - Overview'!B13</f>
        <v>01 Drawings/ Specifications, documents</v>
      </c>
      <c r="C6" s="136"/>
      <c r="D6" s="136"/>
      <c r="E6" s="137">
        <f>SUM(E7:E10)</f>
        <v>2</v>
      </c>
      <c r="F6" s="249"/>
      <c r="G6" s="138"/>
      <c r="H6" s="139">
        <f>IF(E6=0,"",SUM(H7:H10)/E6)</f>
        <v>0</v>
      </c>
      <c r="I6" s="203">
        <f>IF(E6 = 0,0,1)</f>
        <v>1</v>
      </c>
    </row>
    <row r="7" spans="1:9" ht="27.75" customHeight="1">
      <c r="A7" s="59"/>
      <c r="B7" s="324" t="str">
        <f>IF('Deckblatt - Overview'!$S$1=1, "Sind alle Zeichnungen, Anforderungen und erforderlichen KNDS D-, Kundenspezifikationen (TL,VG,etc.),  und DIN-/ISO-Normen nach aktueller Bestellung vorhanden?","Are all drawings, requirements and necessary KNDS D, customer specifications (TL, VG, etc.) and DIN/ISO standards available according to the current order?")</f>
        <v>Are all drawings, requirements and necessary KNDS D, customer specifications (TL, VG, etc.) and DIN/ISO standards available according to the current order?</v>
      </c>
      <c r="C7" s="324"/>
      <c r="D7" s="325"/>
      <c r="E7" s="234">
        <v>1</v>
      </c>
      <c r="F7" s="250"/>
      <c r="G7" s="140"/>
      <c r="H7" s="141"/>
    </row>
    <row r="8" spans="1:9" ht="30" customHeight="1">
      <c r="A8" s="59"/>
      <c r="B8" s="338" t="str">
        <f>IF('Deckblatt - Overview'!$S$1=1, "Bemerkungen :", "Comments :")</f>
        <v>Comments :</v>
      </c>
      <c r="C8" s="339"/>
      <c r="D8" s="339"/>
      <c r="E8" s="339"/>
      <c r="F8" s="339"/>
      <c r="G8" s="339"/>
      <c r="H8" s="340"/>
    </row>
    <row r="9" spans="1:9" s="224" customFormat="1" ht="5.9" customHeight="1">
      <c r="A9" s="219"/>
      <c r="B9" s="142"/>
      <c r="C9" s="142"/>
      <c r="D9" s="142"/>
      <c r="E9" s="142"/>
      <c r="F9" s="251"/>
      <c r="G9" s="142"/>
      <c r="H9" s="143"/>
      <c r="I9" s="223"/>
    </row>
    <row r="10" spans="1:9" s="235" customFormat="1" ht="26.25" customHeight="1">
      <c r="A10" s="36"/>
      <c r="B10" s="324" t="str">
        <f>IF('Deckblatt - Overview'!$S$1=1,"Sind die auf der Zeichnung und Stückliste definierten DIN/ ISO Normen aktuell /gültig und anwendbar, wenn nein, ist eine Nachfolgenorm für die ungültige umgesetzt?","Are the DIN/ISO standards defined on the drawing and parts list current/valid and applicable, if not, has a successor standard been implemented for the invalid one?")</f>
        <v>Are the DIN/ISO standards defined on the drawing and parts list current/valid and applicable, if not, has a successor standard been implemented for the invalid one?</v>
      </c>
      <c r="C10" s="324"/>
      <c r="D10" s="325"/>
      <c r="E10" s="234">
        <v>1</v>
      </c>
      <c r="F10" s="250"/>
      <c r="G10" s="140"/>
      <c r="H10" s="141"/>
      <c r="I10" s="203"/>
    </row>
    <row r="11" spans="1:9" ht="30.75" customHeight="1">
      <c r="A11" s="59"/>
      <c r="B11" s="320" t="str">
        <f>IF('Deckblatt - Overview'!$S$1=1, "Bemerkungen :", "Comments :")</f>
        <v>Comments :</v>
      </c>
      <c r="C11" s="321"/>
      <c r="D11" s="321"/>
      <c r="E11" s="321"/>
      <c r="F11" s="321"/>
      <c r="G11" s="321"/>
      <c r="H11" s="322"/>
    </row>
    <row r="12" spans="1:9" ht="5.9" customHeight="1">
      <c r="A12" s="59"/>
      <c r="B12" s="144"/>
      <c r="C12" s="144"/>
      <c r="D12" s="144"/>
      <c r="E12" s="144"/>
      <c r="F12" s="252"/>
      <c r="G12" s="144"/>
      <c r="H12" s="145"/>
    </row>
    <row r="13" spans="1:9" ht="3" customHeight="1">
      <c r="A13" s="36"/>
    </row>
    <row r="14" spans="1:9" s="55" customFormat="1" ht="3.75" customHeight="1">
      <c r="A14" s="236"/>
      <c r="B14" s="146"/>
      <c r="C14" s="147"/>
      <c r="D14" s="147"/>
      <c r="E14" s="148"/>
      <c r="F14" s="253"/>
      <c r="G14" s="149"/>
      <c r="H14" s="150"/>
      <c r="I14" s="203">
        <f>IF(E15 = 0,0,1)</f>
        <v>1</v>
      </c>
    </row>
    <row r="15" spans="1:9" ht="31.15" customHeight="1">
      <c r="A15" s="59"/>
      <c r="B15" s="135" t="str">
        <f>'Deckblatt - Overview'!B14</f>
        <v>02 Manufacturing assessment</v>
      </c>
      <c r="C15" s="136"/>
      <c r="D15" s="136"/>
      <c r="E15" s="137">
        <f>SUM(E16:E35)</f>
        <v>8</v>
      </c>
      <c r="F15" s="249" t="str">
        <f>IF('Deckblatt - Overview'!$S$1=1,"KW/Jahr","CW/YY")</f>
        <v>CW/YY</v>
      </c>
      <c r="G15" s="138"/>
      <c r="H15" s="139">
        <f>IF(E15=0,"",SUM(H16:H35)/E15)</f>
        <v>0</v>
      </c>
    </row>
    <row r="16" spans="1:9" ht="28.5" customHeight="1">
      <c r="A16" s="59"/>
      <c r="B16" s="326" t="str">
        <f>IF('Deckblatt - Overview'!$S$1=1, "Wird das Bauteil prozesssicher ohne Abweichungen nach Zeichnung / Spezifikation (Kunden-Normen, Toleranzen) unter Serienbedingungen hergestellt werden (QS-0004)?","Will the component be manufactured process-safe without deviations according to drawing / specification (customer standards, tolerances) under series conditions (QS-0004)?")</f>
        <v>Will the component be manufactured process-safe without deviations according to drawing / specification (customer standards, tolerances) under series conditions (QS-0004)?</v>
      </c>
      <c r="C16" s="326"/>
      <c r="D16" s="327"/>
      <c r="E16" s="234">
        <v>1</v>
      </c>
      <c r="F16" s="250"/>
      <c r="G16" s="140"/>
      <c r="H16" s="141"/>
    </row>
    <row r="17" spans="1:11" ht="30.75" customHeight="1">
      <c r="A17" s="59"/>
      <c r="B17" s="320" t="str">
        <f>IF('Deckblatt - Overview'!$S$1=1, "Bemerkungen :", "Comments :")</f>
        <v>Comments :</v>
      </c>
      <c r="C17" s="321"/>
      <c r="D17" s="321"/>
      <c r="E17" s="321"/>
      <c r="F17" s="321"/>
      <c r="G17" s="321"/>
      <c r="H17" s="322"/>
    </row>
    <row r="18" spans="1:11" ht="5.9" customHeight="1">
      <c r="A18" s="59"/>
      <c r="B18" s="146"/>
      <c r="C18" s="147"/>
      <c r="D18" s="147"/>
      <c r="E18" s="151"/>
      <c r="F18" s="254"/>
      <c r="G18" s="152"/>
      <c r="H18" s="153"/>
    </row>
    <row r="19" spans="1:11" ht="24" customHeight="1">
      <c r="A19" s="59"/>
      <c r="B19" s="328" t="str">
        <f>IF('Deckblatt - Overview'!$S$1=1,"Ist die Herstellbarkeitserklärung (gesondertes Dokument, Reiter 4) durchgeführt und an KNDS D gesendet?","Has the manufacturability assessment (separate document, tab 4) been performed and sent to KNDS D?")</f>
        <v>Has the manufacturability assessment (separate document, tab 4) been performed and sent to KNDS D?</v>
      </c>
      <c r="C19" s="328"/>
      <c r="D19" s="329"/>
      <c r="E19" s="234">
        <v>1</v>
      </c>
      <c r="F19" s="250"/>
      <c r="G19" s="140"/>
      <c r="H19" s="141"/>
    </row>
    <row r="20" spans="1:11" ht="30" customHeight="1">
      <c r="A20" s="59"/>
      <c r="B20" s="320" t="str">
        <f>IF('Deckblatt - Overview'!$S$1=1, "Bemerkungen :", "Comments :")</f>
        <v>Comments :</v>
      </c>
      <c r="C20" s="321"/>
      <c r="D20" s="321"/>
      <c r="E20" s="321"/>
      <c r="F20" s="321"/>
      <c r="G20" s="321"/>
      <c r="H20" s="322"/>
    </row>
    <row r="21" spans="1:11" s="235" customFormat="1" ht="5.9" customHeight="1">
      <c r="A21" s="36"/>
      <c r="B21" s="144"/>
      <c r="C21" s="144"/>
      <c r="D21" s="144"/>
      <c r="E21" s="144"/>
      <c r="F21" s="252"/>
      <c r="G21" s="144"/>
      <c r="H21" s="145"/>
      <c r="I21" s="203"/>
    </row>
    <row r="22" spans="1:11" ht="21" customHeight="1">
      <c r="A22" s="59"/>
      <c r="B22" s="330" t="str">
        <f>IF('Deckblatt - Overview'!$S$1=1,"Wurde die Herstellbarkeitsbewertung durchgeführt?","Has the manufacturability assessment been performed?")</f>
        <v>Has the manufacturability assessment been performed?</v>
      </c>
      <c r="C22" s="330"/>
      <c r="D22" s="331"/>
      <c r="E22" s="234">
        <v>1</v>
      </c>
      <c r="F22" s="250"/>
      <c r="G22" s="140"/>
      <c r="H22" s="141"/>
    </row>
    <row r="23" spans="1:11" ht="30" customHeight="1">
      <c r="A23" s="59"/>
      <c r="B23" s="320" t="str">
        <f>IF('Deckblatt - Overview'!$S$1=1, "Bemerkungen :", "Comments :")</f>
        <v>Comments :</v>
      </c>
      <c r="C23" s="321"/>
      <c r="D23" s="321"/>
      <c r="E23" s="321"/>
      <c r="F23" s="321"/>
      <c r="G23" s="321"/>
      <c r="H23" s="322"/>
      <c r="K23" s="237"/>
    </row>
    <row r="24" spans="1:11" ht="29.25" customHeight="1">
      <c r="A24" s="59"/>
      <c r="B24" s="332" t="str">
        <f>IF('Deckblatt - Overview'!$S$1=1,"Wurde die Herstellbarkeitsbewertung durch KNDS D bewertet?","Has the manufacturability assessment been rated by KNDS D?")</f>
        <v>Has the manufacturability assessment been rated by KNDS D?</v>
      </c>
      <c r="C24" s="332"/>
      <c r="D24" s="332"/>
      <c r="E24" s="234">
        <v>1</v>
      </c>
      <c r="F24" s="250"/>
      <c r="G24" s="140"/>
      <c r="H24" s="141"/>
      <c r="K24" s="237"/>
    </row>
    <row r="25" spans="1:11" ht="19.75" customHeight="1">
      <c r="A25" s="59"/>
      <c r="B25" s="320" t="str">
        <f>IF('Deckblatt - Overview'!$S$1=1, "Bemerkungen :", "Comments :")</f>
        <v>Comments :</v>
      </c>
      <c r="C25" s="321"/>
      <c r="D25" s="321"/>
      <c r="E25" s="321"/>
      <c r="F25" s="321"/>
      <c r="G25" s="321"/>
      <c r="H25" s="322"/>
      <c r="K25" s="237"/>
    </row>
    <row r="26" spans="1:11" ht="21.75" customHeight="1">
      <c r="A26" s="59"/>
      <c r="B26" s="326" t="str">
        <f>IF('Deckblatt - Overview'!$S$1=1,"Ist ein System zur Personalqualifizierung in Bezug auf die Herstellung dieses Produktes vorhanden?"," Is there a system in place for personnel qualification related to the manufacture of this product?")</f>
        <v xml:space="preserve"> Is there a system in place for personnel qualification related to the manufacture of this product?</v>
      </c>
      <c r="C26" s="326"/>
      <c r="D26" s="327"/>
      <c r="E26" s="234">
        <v>1</v>
      </c>
      <c r="F26" s="250"/>
      <c r="G26" s="140"/>
      <c r="H26" s="141"/>
      <c r="K26" s="237"/>
    </row>
    <row r="27" spans="1:11" ht="30" customHeight="1">
      <c r="A27" s="59"/>
      <c r="B27" s="320" t="str">
        <f>IF('Deckblatt - Overview'!$S$1=1, "Bemerkungen :", "Comments :")</f>
        <v>Comments :</v>
      </c>
      <c r="C27" s="321"/>
      <c r="D27" s="321"/>
      <c r="E27" s="321"/>
      <c r="F27" s="321"/>
      <c r="G27" s="321"/>
      <c r="H27" s="322"/>
      <c r="K27" s="238"/>
    </row>
    <row r="28" spans="1:11" ht="5.25" customHeight="1">
      <c r="A28" s="59"/>
      <c r="B28" s="146"/>
      <c r="C28" s="147"/>
      <c r="D28" s="147"/>
      <c r="E28" s="151"/>
      <c r="F28" s="254"/>
      <c r="G28" s="152"/>
      <c r="H28" s="153"/>
      <c r="K28" s="238"/>
    </row>
    <row r="29" spans="1:11" ht="24.75" customHeight="1">
      <c r="A29" s="59"/>
      <c r="B29" s="333" t="str">
        <f>IF('Deckblatt - Overview'!$S$1=1,"Gibt es auf den Zeichnungen/ Bauunterlagen - (auch Unterbaugruppen) eine Eintragung zu (einem) zugelassenen Lieferanten/ Unterlieferanten","Is there on the drawings/construction documents - (also sub-assemblies) an entry to (one of) approved (sub-)supplier(s)")</f>
        <v>Is there on the drawings/construction documents - (also sub-assemblies) an entry to (one of) approved (sub-)supplier(s)</v>
      </c>
      <c r="C29" s="326"/>
      <c r="D29" s="327"/>
      <c r="E29" s="234">
        <v>1</v>
      </c>
      <c r="F29" s="250"/>
      <c r="G29" s="140"/>
      <c r="H29" s="141"/>
      <c r="K29" s="238"/>
    </row>
    <row r="30" spans="1:11" ht="30" customHeight="1">
      <c r="A30" s="59"/>
      <c r="B30" s="320" t="str">
        <f>IF('Deckblatt - Overview'!$S$1=1, "Bemerkungen :", "Comments :")</f>
        <v>Comments :</v>
      </c>
      <c r="C30" s="321"/>
      <c r="D30" s="321"/>
      <c r="E30" s="321"/>
      <c r="F30" s="321"/>
      <c r="G30" s="321"/>
      <c r="H30" s="322"/>
      <c r="K30" s="238"/>
    </row>
    <row r="31" spans="1:11" s="210" customFormat="1" ht="5.9" customHeight="1">
      <c r="A31" s="225"/>
      <c r="B31" s="146"/>
      <c r="C31" s="147"/>
      <c r="D31" s="147"/>
      <c r="E31" s="151"/>
      <c r="F31" s="254"/>
      <c r="G31" s="152"/>
      <c r="H31" s="153"/>
      <c r="I31" s="203">
        <f>IF(E38 = 0,0,1)</f>
        <v>1</v>
      </c>
      <c r="K31" s="238"/>
    </row>
    <row r="32" spans="1:11" ht="26.5" customHeight="1">
      <c r="A32" s="59"/>
      <c r="B32" s="326" t="str">
        <f>IF('Deckblatt - Overview'!$S$1=1,"Können alle vorgeschriebenen technischen- und Qualitätsforderungen erfüllt werden? ","Can all prescribed technical and quality requirements be met?")</f>
        <v>Can all prescribed technical and quality requirements be met?</v>
      </c>
      <c r="C32" s="326"/>
      <c r="D32" s="327"/>
      <c r="E32" s="234">
        <v>1</v>
      </c>
      <c r="F32" s="250"/>
      <c r="G32" s="140"/>
      <c r="H32" s="141"/>
      <c r="K32" s="238"/>
    </row>
    <row r="33" spans="1:11" ht="26.5" customHeight="1">
      <c r="A33" s="59"/>
      <c r="B33" s="320" t="str">
        <f>IF('Deckblatt - Overview'!$S$1=1, "Bemerkungen :", "Comments :")</f>
        <v>Comments :</v>
      </c>
      <c r="C33" s="321"/>
      <c r="D33" s="321"/>
      <c r="E33" s="321"/>
      <c r="F33" s="321"/>
      <c r="G33" s="321"/>
      <c r="H33" s="322"/>
      <c r="K33" s="238"/>
    </row>
    <row r="34" spans="1:11" ht="5.9" customHeight="1">
      <c r="A34" s="59"/>
      <c r="B34" s="144"/>
      <c r="C34" s="144"/>
      <c r="D34" s="112"/>
      <c r="E34" s="167"/>
      <c r="F34" s="255"/>
      <c r="G34" s="168"/>
      <c r="H34" s="169"/>
      <c r="K34" s="238"/>
    </row>
    <row r="35" spans="1:11" ht="26.5" customHeight="1">
      <c r="A35" s="59"/>
      <c r="B35" s="326" t="str">
        <f>IF('Deckblatt - Overview'!$S$1=1,"Können alle vorgeschriebenen Termine für die geplanten Mengen erfüllt werden? ","Can all the prescribed deadlines for the planned quantities be met?")</f>
        <v>Can all the prescribed deadlines for the planned quantities be met?</v>
      </c>
      <c r="C35" s="326"/>
      <c r="D35" s="327"/>
      <c r="E35" s="234">
        <v>1</v>
      </c>
      <c r="F35" s="250"/>
      <c r="G35" s="140"/>
      <c r="H35" s="141"/>
      <c r="K35" s="238"/>
    </row>
    <row r="36" spans="1:11" ht="30" customHeight="1">
      <c r="B36" s="320" t="str">
        <f>IF('Deckblatt - Overview'!$S$1=1, "Bemerkungen :", "Comments :")</f>
        <v>Comments :</v>
      </c>
      <c r="C36" s="321"/>
      <c r="D36" s="321"/>
      <c r="E36" s="321"/>
      <c r="F36" s="321"/>
      <c r="G36" s="321"/>
      <c r="H36" s="322"/>
    </row>
    <row r="37" spans="1:11" ht="23.5" customHeight="1">
      <c r="B37" s="146"/>
      <c r="C37" s="147"/>
      <c r="D37" s="147"/>
      <c r="E37" s="151"/>
      <c r="F37" s="254"/>
      <c r="G37" s="152"/>
      <c r="H37" s="154"/>
    </row>
    <row r="38" spans="1:11" ht="27" customHeight="1">
      <c r="B38" s="135" t="str">
        <f>'Deckblatt - Overview'!B15</f>
        <v>03 AQAP requirements</v>
      </c>
      <c r="C38" s="136"/>
      <c r="D38" s="136"/>
      <c r="E38" s="137">
        <f>SUM(E39:E55)</f>
        <v>7</v>
      </c>
      <c r="F38" s="249" t="str">
        <f>IF('Deckblatt - Overview'!$S$1=1,"KW/Jahr","CW/YY")</f>
        <v>CW/YY</v>
      </c>
      <c r="G38" s="138"/>
      <c r="H38" s="139">
        <f>IF(E38=0,"",SUM(H39:H55)/E38)</f>
        <v>0</v>
      </c>
    </row>
    <row r="39" spans="1:11" ht="23.25" customHeight="1">
      <c r="B39" s="330" t="str">
        <f>IF('Deckblatt - Overview'!$S$1=1,"Ist der QM-Plan (in Anlehnung an ISO 10005 und  AQAP-2105) erstellt und an KNDS D weitergeleitet?","Has the QM plan (based on ISO 10005 and AQAP-2105) been prepared and forwarded to KNDS D?")</f>
        <v>Has the QM plan (based on ISO 10005 and AQAP-2105) been prepared and forwarded to KNDS D?</v>
      </c>
      <c r="C39" s="330"/>
      <c r="D39" s="331"/>
      <c r="E39" s="234">
        <v>1</v>
      </c>
      <c r="F39" s="250"/>
      <c r="G39" s="140"/>
      <c r="H39" s="141"/>
    </row>
    <row r="40" spans="1:11" ht="14.25" customHeight="1">
      <c r="B40" s="144"/>
      <c r="C40" s="147"/>
      <c r="D40" s="147"/>
      <c r="E40" s="155"/>
      <c r="F40" s="256"/>
      <c r="G40" s="156"/>
      <c r="H40" s="157"/>
      <c r="I40" s="239"/>
      <c r="J40" s="59"/>
    </row>
    <row r="41" spans="1:11" ht="30" customHeight="1">
      <c r="B41" s="336" t="str">
        <f>IF('Deckblatt - Overview'!$S$1=1,"Ist ein Risikomanagementplan für den Vertragsumfang unter Anwendung der Grundsätze und Leitlinien der ISO 31000 erstellt und liegt dieser KNDS D vor?","Has a risk management plan for the contract scope been prepared using the principles and guidelines of ISO 31000 and is KNDS D in possession of it?")</f>
        <v>Has a risk management plan for the contract scope been prepared using the principles and guidelines of ISO 31000 and is KNDS D in possession of it?</v>
      </c>
      <c r="C41" s="336"/>
      <c r="D41" s="337"/>
      <c r="E41" s="234">
        <v>1</v>
      </c>
      <c r="F41" s="250"/>
      <c r="G41" s="140"/>
      <c r="H41" s="141">
        <v>0</v>
      </c>
    </row>
    <row r="42" spans="1:11" ht="30" customHeight="1">
      <c r="B42" s="320" t="str">
        <f>IF('Deckblatt - Overview'!$S$1=1, "Bemerkungen :", "Comments :")</f>
        <v>Comments :</v>
      </c>
      <c r="C42" s="321"/>
      <c r="D42" s="321"/>
      <c r="E42" s="321"/>
      <c r="F42" s="321"/>
      <c r="G42" s="321"/>
      <c r="H42" s="322"/>
    </row>
    <row r="43" spans="1:11" ht="5.9" customHeight="1">
      <c r="B43" s="146"/>
      <c r="C43" s="147"/>
      <c r="D43" s="147"/>
      <c r="E43" s="151"/>
      <c r="F43" s="254"/>
      <c r="G43" s="152"/>
      <c r="H43" s="153"/>
    </row>
    <row r="44" spans="1:11" ht="31.5" customHeight="1">
      <c r="B44" s="336" t="str">
        <f>IF('Deckblatt - Overview'!$S$1=1,"Es ist ein Konfigurationsmanagementplan (CMP) für den Vertragsumfang zu erstellen, der die vertragliche Anwendung des Konfigurationsmanagements (CM) gem. ACMP 2100 und etwaiger im Vertrag enthaltener CM-Zusatzklauseln beschreibt.","A configuration management plan (CMP) shall be prepared for the contract scope describing the contractual application of configuration management (CM) in accordance with ACMP 2100 and any additional CM clauses included in the contract.")</f>
        <v>A configuration management plan (CMP) shall be prepared for the contract scope describing the contractual application of configuration management (CM) in accordance with ACMP 2100 and any additional CM clauses included in the contract.</v>
      </c>
      <c r="C44" s="336"/>
      <c r="D44" s="337"/>
      <c r="E44" s="234">
        <v>1</v>
      </c>
      <c r="F44" s="250"/>
      <c r="G44" s="140"/>
      <c r="H44" s="141">
        <v>0</v>
      </c>
    </row>
    <row r="45" spans="1:11" ht="30" customHeight="1">
      <c r="B45" s="320" t="str">
        <f>IF('Deckblatt - Overview'!$S$1=1, "Bemerkungen :", "Comments :")</f>
        <v>Comments :</v>
      </c>
      <c r="C45" s="321"/>
      <c r="D45" s="321"/>
      <c r="E45" s="321"/>
      <c r="F45" s="321"/>
      <c r="G45" s="321"/>
      <c r="H45" s="322"/>
    </row>
    <row r="46" spans="1:11" ht="5.9" customHeight="1">
      <c r="B46" s="144"/>
      <c r="C46" s="144"/>
      <c r="D46" s="144"/>
      <c r="E46" s="144"/>
      <c r="F46" s="252"/>
      <c r="G46" s="144"/>
      <c r="H46" s="145"/>
    </row>
    <row r="47" spans="1:11" ht="24.75" customHeight="1">
      <c r="B47" s="334" t="str">
        <f>IF('Deckblatt - Overview'!$S$1=1,"Ist für die Qualifikations-/Verifikationsaktivitäten ein Verifikationsplan (inkl Software) in Abstimmung mit KNDS D erstellt?"," Has a verification plan (incl. software) been  prepared for the qualification/verification activities in coordination with KNDS D?")</f>
        <v xml:space="preserve"> Has a verification plan (incl. software) been  prepared for the qualification/verification activities in coordination with KNDS D?</v>
      </c>
      <c r="C47" s="334"/>
      <c r="D47" s="335"/>
      <c r="E47" s="234">
        <v>1</v>
      </c>
      <c r="F47" s="250"/>
      <c r="G47" s="140"/>
      <c r="H47" s="141">
        <v>0</v>
      </c>
    </row>
    <row r="48" spans="1:11" ht="30" customHeight="1">
      <c r="B48" s="320" t="str">
        <f>IF('Deckblatt - Overview'!$S$1=1, "Bemerkungen :", "Comments :")</f>
        <v>Comments :</v>
      </c>
      <c r="C48" s="321"/>
      <c r="D48" s="321"/>
      <c r="E48" s="321"/>
      <c r="F48" s="321"/>
      <c r="G48" s="321"/>
      <c r="H48" s="322"/>
      <c r="I48" s="203" t="e">
        <f>IF(#REF! = 0,0,1)</f>
        <v>#REF!</v>
      </c>
    </row>
    <row r="49" spans="2:9" ht="5.9" customHeight="1">
      <c r="B49" s="146"/>
      <c r="C49" s="147"/>
      <c r="D49" s="147"/>
      <c r="E49" s="151"/>
      <c r="F49" s="254"/>
      <c r="G49" s="152"/>
      <c r="H49" s="153"/>
    </row>
    <row r="50" spans="2:9" ht="30" customHeight="1">
      <c r="B50" s="336" t="str">
        <f>IF('Deckblatt - Overview'!$S$1=1,"Sind die in der Spezifikation (gegebenenfalls auch mehrere) geforderten Anforderungen durch Tests, Berechnungen oder Analogienachweise erfolgreich nachgewiesen worden (Validierung)?","Have any requirements demanded in the specification (including several, if applicable) been successfully demonstrated by tests, calculations, or proofs by analogy (Validierung)?")</f>
        <v>Have any requirements demanded in the specification (including several, if applicable) been successfully demonstrated by tests, calculations, or proofs by analogy (Validierung)?</v>
      </c>
      <c r="C50" s="336"/>
      <c r="D50" s="337"/>
      <c r="E50" s="234">
        <v>1</v>
      </c>
      <c r="F50" s="250"/>
      <c r="G50" s="140"/>
      <c r="H50" s="141">
        <v>0</v>
      </c>
    </row>
    <row r="51" spans="2:9" ht="30" customHeight="1">
      <c r="B51" s="320" t="str">
        <f>IF('Deckblatt - Overview'!$S$1=1, "Bemerkungen :", "Comments :")</f>
        <v>Comments :</v>
      </c>
      <c r="C51" s="321"/>
      <c r="D51" s="321"/>
      <c r="E51" s="321"/>
      <c r="F51" s="321"/>
      <c r="G51" s="321"/>
      <c r="H51" s="322"/>
      <c r="I51" s="203">
        <f>IF(E57 = 0,0,1)</f>
        <v>1</v>
      </c>
    </row>
    <row r="52" spans="2:9" ht="5.9" customHeight="1">
      <c r="B52" s="158"/>
      <c r="C52" s="158"/>
      <c r="D52" s="159"/>
      <c r="E52" s="160"/>
      <c r="F52" s="257"/>
      <c r="G52" s="161"/>
      <c r="H52" s="154"/>
    </row>
    <row r="53" spans="2:9" ht="18" customHeight="1">
      <c r="B53" s="334" t="str">
        <f>IF('Deckblatt - Overview'!$S$1=1,"Werden ggfls. die softwarespezifischen Qualitätsanforderungen nach der AQAP-2210 erfüllt?"," If necessary, are the software-specific quality requirements according to AQAP-2210 fulfilled??")</f>
        <v xml:space="preserve"> If necessary, are the software-specific quality requirements according to AQAP-2210 fulfilled??</v>
      </c>
      <c r="C53" s="334"/>
      <c r="D53" s="335"/>
      <c r="E53" s="234">
        <v>1</v>
      </c>
      <c r="F53" s="250"/>
      <c r="G53" s="140"/>
      <c r="H53" s="141">
        <v>0</v>
      </c>
    </row>
    <row r="54" spans="2:9" ht="29.25" customHeight="1">
      <c r="B54" s="320" t="str">
        <f>IF('Deckblatt - Overview'!$S$1=1, "Bemerkungen :", "Comments :")</f>
        <v>Comments :</v>
      </c>
      <c r="C54" s="321"/>
      <c r="D54" s="321"/>
      <c r="E54" s="321"/>
      <c r="F54" s="321"/>
      <c r="G54" s="321"/>
      <c r="H54" s="322"/>
    </row>
    <row r="55" spans="2:9" ht="38.25" customHeight="1">
      <c r="B55" s="244" t="str">
        <f>IF('Deckblatt - Overview'!$S$1=1,"Sind die in dem Tabellenblatt `geforderten Dokumente` an KNDS D gesendet?","Have the documents requested in the ´Documents requested´ tab been sent to KNDS D?")</f>
        <v>Have the documents requested in the ´Documents requested´ tab been sent to KNDS D?</v>
      </c>
      <c r="C55" s="147"/>
      <c r="D55" s="147"/>
      <c r="E55" s="234">
        <v>1</v>
      </c>
      <c r="F55" s="250"/>
      <c r="G55" s="140"/>
      <c r="H55" s="141">
        <v>0</v>
      </c>
    </row>
    <row r="56" spans="2:9" ht="25.5" customHeight="1">
      <c r="B56" s="146"/>
      <c r="C56" s="147"/>
      <c r="D56" s="147"/>
      <c r="E56" s="151"/>
      <c r="F56" s="254"/>
      <c r="G56" s="152"/>
      <c r="H56" s="154"/>
    </row>
    <row r="57" spans="2:9" ht="20.5" customHeight="1">
      <c r="B57" s="135" t="str">
        <f>'Deckblatt - Overview'!B16</f>
        <v>04 Labelling and packaging</v>
      </c>
      <c r="C57" s="136"/>
      <c r="D57" s="136"/>
      <c r="E57" s="137">
        <f>SUM(E58:E61)</f>
        <v>2</v>
      </c>
      <c r="F57" s="249" t="str">
        <f>IF('Deckblatt - Overview'!$S$1=1,"KW/Jahr","CW/YY")</f>
        <v>CW/YY</v>
      </c>
      <c r="G57" s="138"/>
      <c r="H57" s="139">
        <f>IF(E57=0,"",SUM(H58:H61)/E57)</f>
        <v>0</v>
      </c>
      <c r="I57" s="203">
        <f>IF(E75 = 0,0,1)</f>
        <v>1</v>
      </c>
    </row>
    <row r="58" spans="2:9" ht="24" customHeight="1">
      <c r="B58" s="324" t="str">
        <f>IF('Deckblatt - Overview'!$S$1=1,"Wird die Verpackung mit KNDS D abgestimmt und von KNDS D freigegeben (Verpackungsforschrift-bei Bedarf)?","Is the packaging coordinated with KNDS D and approved by KNDS D (packaging specification-if required)?")</f>
        <v>Is the packaging coordinated with KNDS D and approved by KNDS D (packaging specification-if required)?</v>
      </c>
      <c r="C58" s="324"/>
      <c r="D58" s="325"/>
      <c r="E58" s="234">
        <v>1</v>
      </c>
      <c r="F58" s="250"/>
      <c r="G58" s="140"/>
      <c r="H58" s="141"/>
    </row>
    <row r="59" spans="2:9" ht="24" customHeight="1">
      <c r="B59" s="320" t="str">
        <f>IF('Deckblatt - Overview'!$S$1=1, "Bemerkungen :", "Comments :")</f>
        <v>Comments :</v>
      </c>
      <c r="C59" s="321"/>
      <c r="D59" s="321"/>
      <c r="E59" s="321"/>
      <c r="F59" s="321"/>
      <c r="G59" s="321"/>
      <c r="H59" s="322"/>
    </row>
    <row r="60" spans="2:9" ht="5.9" customHeight="1">
      <c r="B60" s="144"/>
      <c r="C60" s="118"/>
      <c r="D60" s="118"/>
      <c r="E60" s="151"/>
      <c r="F60" s="254"/>
      <c r="G60" s="152"/>
      <c r="H60" s="154"/>
    </row>
    <row r="61" spans="2:9" ht="24" customHeight="1">
      <c r="B61" s="324" t="str">
        <f>IF('Deckblatt - Overview'!$S$1=1,"Kann die AIT Kennzeichnung nach Vorgabe lesbar und vollständig angebracht werden (QR / GTIN(QS008))?","Can the AIT marking be applied legibly and completely as specified (QR / GTIN(QS008))?")</f>
        <v>Can the AIT marking be applied legibly and completely as specified (QR / GTIN(QS008))?</v>
      </c>
      <c r="C61" s="324"/>
      <c r="D61" s="325"/>
      <c r="E61" s="234">
        <v>1</v>
      </c>
      <c r="F61" s="250"/>
      <c r="G61" s="140"/>
      <c r="H61" s="141">
        <v>0</v>
      </c>
    </row>
    <row r="62" spans="2:9" ht="34.5" customHeight="1">
      <c r="B62" s="320" t="str">
        <f>IF('Deckblatt - Overview'!$S$1=1, "Bemerkungen :", "Comments :")</f>
        <v>Comments :</v>
      </c>
      <c r="C62" s="321"/>
      <c r="D62" s="321"/>
      <c r="E62" s="321"/>
      <c r="F62" s="321"/>
      <c r="G62" s="321"/>
      <c r="H62" s="322"/>
    </row>
    <row r="63" spans="2:9" ht="6.75" customHeight="1">
      <c r="B63" s="144"/>
      <c r="C63" s="144"/>
      <c r="D63" s="144"/>
      <c r="E63" s="144"/>
      <c r="F63" s="252"/>
      <c r="G63" s="144"/>
      <c r="H63" s="145"/>
    </row>
    <row r="64" spans="2:9" ht="27" customHeight="1">
      <c r="B64" s="144"/>
      <c r="C64" s="144"/>
      <c r="D64" s="144"/>
      <c r="E64" s="144"/>
      <c r="F64" s="252"/>
      <c r="G64" s="144"/>
      <c r="H64" s="145"/>
    </row>
    <row r="65" spans="2:9" ht="63" customHeight="1">
      <c r="B65" s="144"/>
      <c r="C65" s="144"/>
      <c r="D65" s="144"/>
      <c r="E65" s="144"/>
      <c r="F65" s="252"/>
      <c r="G65" s="144"/>
      <c r="H65" s="145"/>
    </row>
    <row r="66" spans="2:9" ht="16.5" customHeight="1">
      <c r="B66" s="144"/>
      <c r="C66" s="144"/>
      <c r="D66" s="144"/>
      <c r="E66" s="144"/>
      <c r="F66" s="252"/>
      <c r="G66" s="144"/>
      <c r="H66" s="145"/>
    </row>
    <row r="67" spans="2:9" ht="24" customHeight="1">
      <c r="B67" s="135" t="str">
        <f>'Deckblatt - Overview'!B17</f>
        <v>05 Inspection sequence and inspection plan</v>
      </c>
      <c r="C67" s="162"/>
      <c r="D67" s="136"/>
      <c r="E67" s="137">
        <f>SUM(E69:E72)</f>
        <v>2</v>
      </c>
      <c r="F67" s="249" t="str">
        <f>IF('Deckblatt - Overview'!$S$1=1,"KW/Jahr","CW/YY")</f>
        <v>CW/YY</v>
      </c>
      <c r="G67" s="138"/>
      <c r="H67" s="139">
        <f>IF(E67=0,"",SUM(H69:H72)/E67)</f>
        <v>0</v>
      </c>
    </row>
    <row r="68" spans="2:9" s="235" customFormat="1" ht="7.5" customHeight="1">
      <c r="B68" s="163"/>
      <c r="C68" s="162"/>
      <c r="D68" s="162"/>
      <c r="E68" s="164"/>
      <c r="F68" s="258"/>
      <c r="G68" s="165"/>
      <c r="H68" s="166"/>
      <c r="I68" s="203"/>
    </row>
    <row r="69" spans="2:9" ht="27" customHeight="1">
      <c r="B69" s="324" t="str">
        <f>IF('Deckblatt - Overview'!$S$1=1,"Ist ein Prüfablaufplan, der alle Prüfungen in der gesamten Herstellkette (auch Unterprozesse) vom Wareneingang bis zur Lieferung, erstellt?","Has an inspection plan flowchart (control plan), which covers all inspections in the entire manufacturing chain (including sub-processes) from goods receipt to delivery, been prepared?")</f>
        <v>Has an inspection plan flowchart (control plan), which covers all inspections in the entire manufacturing chain (including sub-processes) from goods receipt to delivery, been prepared?</v>
      </c>
      <c r="C69" s="324"/>
      <c r="D69" s="325"/>
      <c r="E69" s="234">
        <v>1</v>
      </c>
      <c r="F69" s="250"/>
      <c r="G69" s="140"/>
      <c r="H69" s="141"/>
      <c r="I69" s="203">
        <f>IF(E86 = 0,0,1)</f>
        <v>1</v>
      </c>
    </row>
    <row r="70" spans="2:9" ht="30" customHeight="1">
      <c r="B70" s="320" t="str">
        <f>IF('Deckblatt - Overview'!$S$1=1, "Bemerkungen :", "Comments :")</f>
        <v>Comments :</v>
      </c>
      <c r="C70" s="321"/>
      <c r="D70" s="321"/>
      <c r="E70" s="321"/>
      <c r="F70" s="321"/>
      <c r="G70" s="321"/>
      <c r="H70" s="322"/>
    </row>
    <row r="71" spans="2:9" ht="9" customHeight="1">
      <c r="B71" s="146"/>
      <c r="C71" s="147"/>
      <c r="D71" s="147"/>
      <c r="E71" s="151"/>
      <c r="F71" s="254"/>
      <c r="G71" s="152"/>
      <c r="H71" s="153"/>
    </row>
    <row r="72" spans="2:9" ht="24" customHeight="1">
      <c r="B72" s="334" t="str">
        <f>IF('Deckblatt - Overview'!$S$1=1,"Sind die Prüfmerkmale für Serienteile festgelegt und bei Bedarf mit KNDS D abgestimmt?", "Are the inspection characteristics for series parts defined and, if required, coordinated with KNDS D?")</f>
        <v>Are the inspection characteristics for series parts defined and, if required, coordinated with KNDS D?</v>
      </c>
      <c r="C72" s="334"/>
      <c r="D72" s="335"/>
      <c r="E72" s="234">
        <v>1</v>
      </c>
      <c r="F72" s="250"/>
      <c r="G72" s="140"/>
      <c r="H72" s="141">
        <v>0</v>
      </c>
      <c r="I72" s="223"/>
    </row>
    <row r="73" spans="2:9" s="235" customFormat="1" ht="24" customHeight="1">
      <c r="B73" s="320" t="str">
        <f>IF('Deckblatt - Overview'!$S$1=1, "Bemerkungen :", "Comments :")</f>
        <v>Comments :</v>
      </c>
      <c r="C73" s="321"/>
      <c r="D73" s="321"/>
      <c r="E73" s="321"/>
      <c r="F73" s="321"/>
      <c r="G73" s="321"/>
      <c r="H73" s="322"/>
      <c r="I73" s="203"/>
    </row>
    <row r="74" spans="2:9" ht="5.9" customHeight="1">
      <c r="B74" s="146"/>
      <c r="C74" s="147"/>
      <c r="D74" s="147"/>
      <c r="E74" s="151"/>
      <c r="F74" s="254"/>
      <c r="G74" s="152"/>
      <c r="H74" s="153"/>
      <c r="I74" s="203">
        <f>IF(E93 = 0,0,1)</f>
        <v>1</v>
      </c>
    </row>
    <row r="75" spans="2:9" ht="24" customHeight="1">
      <c r="B75" s="135" t="str">
        <f>'Deckblatt - Overview'!B18</f>
        <v>06 Measuring equipment planning/procurement</v>
      </c>
      <c r="C75" s="136"/>
      <c r="D75" s="136"/>
      <c r="E75" s="137">
        <f>SUM(E77:E83)</f>
        <v>3</v>
      </c>
      <c r="F75" s="249" t="str">
        <f>IF('Deckblatt - Overview'!$S$1=1,"KW/Jahr","CW/YY")</f>
        <v>CW/YY</v>
      </c>
      <c r="G75" s="138"/>
      <c r="H75" s="139">
        <f>IF(E75=0,"",SUM(H77:H83)/E75)</f>
        <v>0</v>
      </c>
      <c r="I75" s="58"/>
    </row>
    <row r="76" spans="2:9" s="235" customFormat="1" ht="10.5" customHeight="1">
      <c r="B76" s="163"/>
      <c r="C76" s="162"/>
      <c r="D76" s="162"/>
      <c r="E76" s="164"/>
      <c r="F76" s="258"/>
      <c r="G76" s="165"/>
      <c r="H76" s="166"/>
    </row>
    <row r="77" spans="2:9" ht="24" customHeight="1">
      <c r="B77" s="326" t="str">
        <f>IF('Deckblatt - Overview'!$S$1=1,"Werden alle definierten Merkmale im Lehren-, Test- und Meßeinrichtungsprogramm berücksichtigt?","Are all defined characteristics considered in the gauge, test and measurement program?")</f>
        <v>Are all defined characteristics considered in the gauge, test and measurement program?</v>
      </c>
      <c r="C77" s="326"/>
      <c r="D77" s="327"/>
      <c r="E77" s="234">
        <v>1</v>
      </c>
      <c r="F77" s="250"/>
      <c r="G77" s="140"/>
      <c r="H77" s="141"/>
      <c r="I77" s="58"/>
    </row>
    <row r="78" spans="2:9" ht="24.65" customHeight="1">
      <c r="B78" s="320" t="str">
        <f>IF('Deckblatt - Overview'!$S$1=1, "Bemerkungen :", "Comments :")</f>
        <v>Comments :</v>
      </c>
      <c r="C78" s="321"/>
      <c r="D78" s="321"/>
      <c r="E78" s="321"/>
      <c r="F78" s="321"/>
      <c r="G78" s="321"/>
      <c r="H78" s="322"/>
      <c r="I78" s="58"/>
    </row>
    <row r="79" spans="2:9" ht="5.9" customHeight="1">
      <c r="B79" s="146"/>
      <c r="C79" s="147"/>
      <c r="D79" s="147"/>
      <c r="E79" s="151"/>
      <c r="F79" s="254"/>
      <c r="G79" s="152"/>
      <c r="H79" s="153"/>
      <c r="I79" s="58"/>
    </row>
    <row r="80" spans="2:9" ht="24" customHeight="1">
      <c r="B80" s="324" t="str">
        <f>IF('Deckblatt - Overview'!$S$1=1,"Erfolgt eine Abstimmung der Meßpunkte/ Meßvorschrift mit der Meßtechnik KNDS D?","Is there a coordination of the measuring points/measurement specification with the KNDS D measurement technology?")</f>
        <v>Is there a coordination of the measuring points/measurement specification with the KNDS D measurement technology?</v>
      </c>
      <c r="C80" s="324"/>
      <c r="D80" s="325"/>
      <c r="E80" s="234">
        <v>1</v>
      </c>
      <c r="F80" s="250"/>
      <c r="G80" s="140"/>
      <c r="H80" s="141">
        <v>0</v>
      </c>
      <c r="I80" s="58"/>
    </row>
    <row r="81" spans="2:10" ht="30" customHeight="1">
      <c r="B81" s="320" t="str">
        <f>IF('Deckblatt - Overview'!$S$1=1, "Bemerkungen :", "Comments :")</f>
        <v>Comments :</v>
      </c>
      <c r="C81" s="321"/>
      <c r="D81" s="321"/>
      <c r="E81" s="321"/>
      <c r="F81" s="321"/>
      <c r="G81" s="321"/>
      <c r="H81" s="322"/>
      <c r="I81" s="58"/>
    </row>
    <row r="82" spans="2:10" ht="5.9" customHeight="1">
      <c r="B82" s="146"/>
      <c r="C82" s="147"/>
      <c r="D82" s="147"/>
      <c r="E82" s="151"/>
      <c r="F82" s="254"/>
      <c r="G82" s="152"/>
      <c r="H82" s="153"/>
      <c r="I82" s="58"/>
    </row>
    <row r="83" spans="2:10" ht="24.65" customHeight="1">
      <c r="B83" s="326" t="str">
        <f>IF('Deckblatt - Overview'!$S$1=1,"Sind kalibrierte Messmittel zur Produktrealisierung vorhanden?","Are calibrated measuring devices available for product realization?")</f>
        <v>Are calibrated measuring devices available for product realization?</v>
      </c>
      <c r="C83" s="326"/>
      <c r="D83" s="327"/>
      <c r="E83" s="234">
        <v>1</v>
      </c>
      <c r="F83" s="250"/>
      <c r="G83" s="140"/>
      <c r="H83" s="141">
        <v>0</v>
      </c>
      <c r="I83" s="58"/>
    </row>
    <row r="84" spans="2:10" ht="24.65" customHeight="1">
      <c r="B84" s="341" t="str">
        <f>IF('Deckblatt - Overview'!$S$1=1, "Bemerkungen :", "Comments :")</f>
        <v>Comments :</v>
      </c>
      <c r="C84" s="341"/>
      <c r="D84" s="341"/>
      <c r="E84" s="341"/>
      <c r="F84" s="341"/>
      <c r="G84" s="341"/>
      <c r="H84" s="341"/>
      <c r="I84" s="58"/>
    </row>
    <row r="85" spans="2:10" ht="5.9" customHeight="1">
      <c r="B85" s="146"/>
      <c r="C85" s="147"/>
      <c r="D85" s="147"/>
      <c r="E85" s="151"/>
      <c r="F85" s="254"/>
      <c r="G85" s="152"/>
      <c r="H85" s="153"/>
    </row>
    <row r="86" spans="2:10" ht="25.5" customHeight="1">
      <c r="B86" s="135" t="str">
        <f>'Deckblatt - Overview'!B19</f>
        <v>07 Production skills</v>
      </c>
      <c r="C86" s="136"/>
      <c r="D86" s="136"/>
      <c r="E86" s="137">
        <f>SUM(E87:E90)</f>
        <v>2</v>
      </c>
      <c r="F86" s="249" t="str">
        <f>IF('Deckblatt - Overview'!$S$1=1,"KW/Jahr","CW/YY")</f>
        <v>CW/YY</v>
      </c>
      <c r="G86" s="138"/>
      <c r="H86" s="139">
        <f>IF(E86=0,"",SUM(H87:H90)/E86)</f>
        <v>0</v>
      </c>
    </row>
    <row r="87" spans="2:10" ht="24" customHeight="1">
      <c r="B87" s="324" t="str">
        <f>IF('Deckblatt - Overview'!$S$1=1,"Ist die Prozessabnahme mit KNDS D terminiert?","Is the process acceptance scheduled with KNDS D?")</f>
        <v>Is the process acceptance scheduled with KNDS D?</v>
      </c>
      <c r="C87" s="324"/>
      <c r="D87" s="342"/>
      <c r="E87" s="234">
        <v>1</v>
      </c>
      <c r="F87" s="250"/>
      <c r="G87" s="140"/>
      <c r="H87" s="141"/>
      <c r="J87" s="238"/>
    </row>
    <row r="88" spans="2:10" ht="30" customHeight="1">
      <c r="B88" s="320" t="str">
        <f>IF('Deckblatt - Overview'!$S$1=1, "Bemerkungen :", "Comments :")</f>
        <v>Comments :</v>
      </c>
      <c r="C88" s="321"/>
      <c r="D88" s="321"/>
      <c r="E88" s="321"/>
      <c r="F88" s="321"/>
      <c r="G88" s="321"/>
      <c r="H88" s="322"/>
      <c r="J88" s="238"/>
    </row>
    <row r="89" spans="2:10" ht="5.9" customHeight="1">
      <c r="B89" s="158"/>
      <c r="C89" s="158"/>
      <c r="D89" s="159"/>
      <c r="E89" s="167"/>
      <c r="F89" s="255"/>
      <c r="G89" s="168"/>
      <c r="H89" s="169"/>
      <c r="J89" s="238"/>
    </row>
    <row r="90" spans="2:10" ht="35.25" customHeight="1">
      <c r="B90" s="324" t="str">
        <f>IF('Deckblatt - Overview'!$S$1=1,"Sind zur Erfüllung der Produktanforderungen alle spezifischen Maschinen und Vorrichtungen vorhanden?, wenn nein, ist die Beschaffung termingerecht geplant?","Are all specific machines and devices available to meet the product requirements? if not, is procurement planned on schedule?")</f>
        <v>Are all specific machines and devices available to meet the product requirements? if not, is procurement planned on schedule?</v>
      </c>
      <c r="C90" s="324"/>
      <c r="D90" s="342"/>
      <c r="E90" s="234">
        <v>1</v>
      </c>
      <c r="F90" s="250"/>
      <c r="G90" s="140"/>
      <c r="H90" s="141">
        <v>0</v>
      </c>
      <c r="J90" s="238"/>
    </row>
    <row r="91" spans="2:10" ht="30" customHeight="1">
      <c r="B91" s="320" t="str">
        <f>IF('Deckblatt - Overview'!$S$1=1, "Bemerkungen :", "Comments :")</f>
        <v>Comments :</v>
      </c>
      <c r="C91" s="321"/>
      <c r="D91" s="321"/>
      <c r="E91" s="321"/>
      <c r="F91" s="321"/>
      <c r="G91" s="321"/>
      <c r="H91" s="322"/>
      <c r="J91" s="238"/>
    </row>
    <row r="92" spans="2:10" ht="15.75" customHeight="1">
      <c r="B92" s="146"/>
      <c r="C92" s="147"/>
      <c r="D92" s="147"/>
      <c r="E92" s="170"/>
      <c r="F92" s="259"/>
      <c r="G92" s="171"/>
      <c r="H92" s="172"/>
      <c r="J92" s="238"/>
    </row>
    <row r="93" spans="2:10" ht="18">
      <c r="B93" s="135" t="str">
        <f>'Deckblatt - Overview'!B20</f>
        <v>08First Article</v>
      </c>
      <c r="C93" s="136"/>
      <c r="D93" s="136"/>
      <c r="E93" s="137">
        <f>SUM(E95)</f>
        <v>1</v>
      </c>
      <c r="F93" s="249" t="str">
        <f>IF('Deckblatt - Overview'!$S$1=1,"KW/Jahr","CW/YY")</f>
        <v>CW/YY</v>
      </c>
      <c r="G93" s="138"/>
      <c r="H93" s="139">
        <f>IF(E93=0,"",SUM(H94:H97)/E93)</f>
        <v>0</v>
      </c>
      <c r="J93" s="238"/>
    </row>
    <row r="94" spans="2:10" s="235" customFormat="1" ht="8.25" customHeight="1">
      <c r="B94" s="163"/>
      <c r="C94" s="162"/>
      <c r="D94" s="162"/>
      <c r="E94" s="164"/>
      <c r="F94" s="258"/>
      <c r="G94" s="165"/>
      <c r="H94" s="166"/>
      <c r="I94" s="203"/>
      <c r="J94" s="238"/>
    </row>
    <row r="95" spans="2:10" ht="29.25" customHeight="1">
      <c r="B95" s="158" t="str">
        <f>IF('Deckblatt - Overview'!$S$1=1,"Ist die vollständige Erstbemusterung (gem. QS-0004) durchgeführt?", "Has the complete First Article Inspection (according to QS-0004) been carried out?")</f>
        <v>Has the complete First Article Inspection (according to QS-0004) been carried out?</v>
      </c>
      <c r="C95" s="158"/>
      <c r="D95" s="173"/>
      <c r="E95" s="234">
        <v>1</v>
      </c>
      <c r="F95" s="250"/>
      <c r="G95" s="140"/>
      <c r="H95" s="141"/>
      <c r="J95" s="238"/>
    </row>
    <row r="96" spans="2:10">
      <c r="B96" s="146"/>
      <c r="C96" s="147"/>
      <c r="D96" s="147"/>
      <c r="E96" s="151"/>
      <c r="F96" s="254"/>
      <c r="G96" s="152"/>
      <c r="H96" s="153"/>
      <c r="J96" s="238"/>
    </row>
    <row r="97" spans="2:10" ht="30" customHeight="1">
      <c r="B97" s="320" t="str">
        <f>IF('Deckblatt - Overview'!$S$1=1, "Bemerkungen :", "Comments :")</f>
        <v>Comments :</v>
      </c>
      <c r="C97" s="321"/>
      <c r="D97" s="321"/>
      <c r="E97" s="321"/>
      <c r="F97" s="321"/>
      <c r="G97" s="321"/>
      <c r="H97" s="322"/>
      <c r="J97" s="238"/>
    </row>
    <row r="98" spans="2:10">
      <c r="B98" s="58"/>
      <c r="C98" s="58"/>
      <c r="D98" s="58"/>
      <c r="E98" s="58"/>
      <c r="F98" s="260"/>
      <c r="G98" s="58"/>
      <c r="H98" s="240"/>
      <c r="J98" s="238"/>
    </row>
    <row r="99" spans="2:10">
      <c r="B99" s="58"/>
      <c r="C99" s="58"/>
      <c r="D99" s="58"/>
      <c r="E99" s="58"/>
      <c r="F99" s="260"/>
      <c r="G99" s="58"/>
      <c r="H99" s="240"/>
    </row>
    <row r="100" spans="2:10">
      <c r="B100" s="58"/>
      <c r="C100" s="58"/>
      <c r="D100" s="58"/>
      <c r="E100" s="58"/>
      <c r="F100" s="260"/>
      <c r="G100" s="58"/>
      <c r="H100" s="240"/>
    </row>
    <row r="101" spans="2:10">
      <c r="B101" s="58"/>
      <c r="C101" s="58"/>
      <c r="D101" s="58"/>
      <c r="E101" s="58"/>
      <c r="F101" s="260"/>
      <c r="G101" s="58"/>
      <c r="H101" s="240"/>
    </row>
    <row r="102" spans="2:10">
      <c r="B102" s="58"/>
      <c r="C102" s="58"/>
      <c r="D102" s="58"/>
      <c r="E102" s="58"/>
      <c r="F102" s="260"/>
      <c r="G102" s="58"/>
      <c r="H102" s="240"/>
    </row>
    <row r="103" spans="2:10">
      <c r="B103" s="58"/>
      <c r="C103" s="58"/>
      <c r="D103" s="58"/>
      <c r="E103" s="58"/>
      <c r="F103" s="260"/>
      <c r="G103" s="58"/>
      <c r="H103" s="240"/>
    </row>
    <row r="104" spans="2:10">
      <c r="B104" s="58"/>
      <c r="C104" s="58"/>
      <c r="D104" s="58"/>
      <c r="E104" s="58"/>
      <c r="F104" s="260"/>
      <c r="G104" s="58"/>
      <c r="H104" s="240"/>
    </row>
  </sheetData>
  <sheetProtection algorithmName="SHA-512" hashValue="kzT2Lxvcwe52oaLhpUR3G6AV+OzMqhNPPHzcBuXS9RzhTrHFtDZY/aVIAj7u8ZBvbunKbExUHM9BJ8uY3pQGUQ==" saltValue="0EH9Kc/M8qZNcJJx9SdYDQ==" spinCount="100000" sheet="1" selectLockedCells="1"/>
  <mergeCells count="51">
    <mergeCell ref="B91:H91"/>
    <mergeCell ref="B8:H8"/>
    <mergeCell ref="B97:H97"/>
    <mergeCell ref="B81:H81"/>
    <mergeCell ref="B83:D83"/>
    <mergeCell ref="B84:H84"/>
    <mergeCell ref="B87:D87"/>
    <mergeCell ref="B88:H88"/>
    <mergeCell ref="B90:D90"/>
    <mergeCell ref="B70:H70"/>
    <mergeCell ref="B72:D72"/>
    <mergeCell ref="B73:H73"/>
    <mergeCell ref="B77:D77"/>
    <mergeCell ref="B78:H78"/>
    <mergeCell ref="B80:D80"/>
    <mergeCell ref="B54:H54"/>
    <mergeCell ref="B58:D58"/>
    <mergeCell ref="B59:H59"/>
    <mergeCell ref="B61:D61"/>
    <mergeCell ref="B62:H62"/>
    <mergeCell ref="B69:D69"/>
    <mergeCell ref="B53:D53"/>
    <mergeCell ref="B35:D35"/>
    <mergeCell ref="B36:H36"/>
    <mergeCell ref="B39:D39"/>
    <mergeCell ref="B41:D41"/>
    <mergeCell ref="B42:H42"/>
    <mergeCell ref="B44:D44"/>
    <mergeCell ref="B45:H45"/>
    <mergeCell ref="B47:D47"/>
    <mergeCell ref="B48:H48"/>
    <mergeCell ref="B50:D50"/>
    <mergeCell ref="B51:H51"/>
    <mergeCell ref="B33:H33"/>
    <mergeCell ref="B19:D19"/>
    <mergeCell ref="B20:H20"/>
    <mergeCell ref="B22:D22"/>
    <mergeCell ref="B23:H23"/>
    <mergeCell ref="B24:D24"/>
    <mergeCell ref="B25:H25"/>
    <mergeCell ref="B26:D26"/>
    <mergeCell ref="B27:H27"/>
    <mergeCell ref="B29:D29"/>
    <mergeCell ref="B30:H30"/>
    <mergeCell ref="B32:D32"/>
    <mergeCell ref="B17:H17"/>
    <mergeCell ref="C3:C4"/>
    <mergeCell ref="B7:D7"/>
    <mergeCell ref="B10:D10"/>
    <mergeCell ref="B11:H11"/>
    <mergeCell ref="B16:D16"/>
  </mergeCells>
  <hyperlinks>
    <hyperlink ref="B55" location="'geforderte Dok.-req.Doc.'!Druckbereich" display="'geforderte Dok.-req.Doc.'!Druckbereich"/>
    <hyperlink ref="B19:D19" location="'Herstellb. - Manufacturability'!A1" display="'Herstellb. - Manufacturability'!A1"/>
  </hyperlinks>
  <pageMargins left="0.23622047244094491" right="0.23622047244094491" top="0.64" bottom="0.65" header="0.11811023622047245" footer="0.31496062992125984"/>
  <pageSetup paperSize="9" scale="66" orientation="landscape" r:id="rId1"/>
  <headerFooter>
    <oddHeader>&amp;R&amp;G</oddHeader>
    <oddFooter>&amp;LErsteller: QM22  J. Fehlmann ,  Version 3.1 / 26.04.2024
Freigabe: QM2 D. Schubert / 26.04.2024&amp;C
© KNDS Deutschland GmbH &amp;&amp; Co. KG  
&amp;RSeite &amp;P/&amp;N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AD22"/>
  <sheetViews>
    <sheetView showGridLines="0" showRuler="0" view="pageLayout" zoomScale="55" zoomScaleNormal="140" zoomScaleSheetLayoutView="120" zoomScalePageLayoutView="55" workbookViewId="0">
      <selection activeCell="F8" sqref="F8"/>
    </sheetView>
  </sheetViews>
  <sheetFormatPr baseColWidth="10" defaultColWidth="11.453125" defaultRowHeight="12.5"/>
  <cols>
    <col min="1" max="1" width="4.54296875" style="58" customWidth="1"/>
    <col min="2" max="2" width="6.26953125" style="226" customWidth="1"/>
    <col min="3" max="3" width="74.81640625" style="227" customWidth="1"/>
    <col min="4" max="4" width="14.54296875" style="227" customWidth="1"/>
    <col min="5" max="5" width="16" style="228" customWidth="1"/>
    <col min="6" max="6" width="40.6328125" style="228" customWidth="1"/>
    <col min="7" max="7" width="11.90625" style="228" customWidth="1"/>
    <col min="8" max="8" width="15.1796875" style="228" customWidth="1"/>
    <col min="9" max="9" width="10.1796875" style="78" customWidth="1"/>
    <col min="10" max="10" width="11.453125" style="78" customWidth="1"/>
    <col min="11" max="11" width="5.81640625" style="79" customWidth="1"/>
    <col min="12" max="12" width="0.26953125" style="203" customWidth="1"/>
    <col min="13" max="260" width="11.453125" style="58"/>
    <col min="261" max="261" width="64.26953125" style="58" customWidth="1"/>
    <col min="262" max="262" width="8" style="58" customWidth="1"/>
    <col min="263" max="263" width="9.7265625" style="58" customWidth="1"/>
    <col min="264" max="264" width="9.1796875" style="58" customWidth="1"/>
    <col min="265" max="265" width="8.453125" style="58" customWidth="1"/>
    <col min="266" max="266" width="2.453125" style="58" bestFit="1" customWidth="1"/>
    <col min="267" max="516" width="11.453125" style="58"/>
    <col min="517" max="517" width="64.26953125" style="58" customWidth="1"/>
    <col min="518" max="518" width="8" style="58" customWidth="1"/>
    <col min="519" max="519" width="9.7265625" style="58" customWidth="1"/>
    <col min="520" max="520" width="9.1796875" style="58" customWidth="1"/>
    <col min="521" max="521" width="8.453125" style="58" customWidth="1"/>
    <col min="522" max="522" width="2.453125" style="58" bestFit="1" customWidth="1"/>
    <col min="523" max="772" width="11.453125" style="58"/>
    <col min="773" max="773" width="64.26953125" style="58" customWidth="1"/>
    <col min="774" max="774" width="8" style="58" customWidth="1"/>
    <col min="775" max="775" width="9.7265625" style="58" customWidth="1"/>
    <col min="776" max="776" width="9.1796875" style="58" customWidth="1"/>
    <col min="777" max="777" width="8.453125" style="58" customWidth="1"/>
    <col min="778" max="778" width="2.453125" style="58" bestFit="1" customWidth="1"/>
    <col min="779" max="1028" width="11.453125" style="58"/>
    <col min="1029" max="1029" width="64.26953125" style="58" customWidth="1"/>
    <col min="1030" max="1030" width="8" style="58" customWidth="1"/>
    <col min="1031" max="1031" width="9.7265625" style="58" customWidth="1"/>
    <col min="1032" max="1032" width="9.1796875" style="58" customWidth="1"/>
    <col min="1033" max="1033" width="8.453125" style="58" customWidth="1"/>
    <col min="1034" max="1034" width="2.453125" style="58" bestFit="1" customWidth="1"/>
    <col min="1035" max="1284" width="11.453125" style="58"/>
    <col min="1285" max="1285" width="64.26953125" style="58" customWidth="1"/>
    <col min="1286" max="1286" width="8" style="58" customWidth="1"/>
    <col min="1287" max="1287" width="9.7265625" style="58" customWidth="1"/>
    <col min="1288" max="1288" width="9.1796875" style="58" customWidth="1"/>
    <col min="1289" max="1289" width="8.453125" style="58" customWidth="1"/>
    <col min="1290" max="1290" width="2.453125" style="58" bestFit="1" customWidth="1"/>
    <col min="1291" max="1540" width="11.453125" style="58"/>
    <col min="1541" max="1541" width="64.26953125" style="58" customWidth="1"/>
    <col min="1542" max="1542" width="8" style="58" customWidth="1"/>
    <col min="1543" max="1543" width="9.7265625" style="58" customWidth="1"/>
    <col min="1544" max="1544" width="9.1796875" style="58" customWidth="1"/>
    <col min="1545" max="1545" width="8.453125" style="58" customWidth="1"/>
    <col min="1546" max="1546" width="2.453125" style="58" bestFit="1" customWidth="1"/>
    <col min="1547" max="1796" width="11.453125" style="58"/>
    <col min="1797" max="1797" width="64.26953125" style="58" customWidth="1"/>
    <col min="1798" max="1798" width="8" style="58" customWidth="1"/>
    <col min="1799" max="1799" width="9.7265625" style="58" customWidth="1"/>
    <col min="1800" max="1800" width="9.1796875" style="58" customWidth="1"/>
    <col min="1801" max="1801" width="8.453125" style="58" customWidth="1"/>
    <col min="1802" max="1802" width="2.453125" style="58" bestFit="1" customWidth="1"/>
    <col min="1803" max="2052" width="11.453125" style="58"/>
    <col min="2053" max="2053" width="64.26953125" style="58" customWidth="1"/>
    <col min="2054" max="2054" width="8" style="58" customWidth="1"/>
    <col min="2055" max="2055" width="9.7265625" style="58" customWidth="1"/>
    <col min="2056" max="2056" width="9.1796875" style="58" customWidth="1"/>
    <col min="2057" max="2057" width="8.453125" style="58" customWidth="1"/>
    <col min="2058" max="2058" width="2.453125" style="58" bestFit="1" customWidth="1"/>
    <col min="2059" max="2308" width="11.453125" style="58"/>
    <col min="2309" max="2309" width="64.26953125" style="58" customWidth="1"/>
    <col min="2310" max="2310" width="8" style="58" customWidth="1"/>
    <col min="2311" max="2311" width="9.7265625" style="58" customWidth="1"/>
    <col min="2312" max="2312" width="9.1796875" style="58" customWidth="1"/>
    <col min="2313" max="2313" width="8.453125" style="58" customWidth="1"/>
    <col min="2314" max="2314" width="2.453125" style="58" bestFit="1" customWidth="1"/>
    <col min="2315" max="2564" width="11.453125" style="58"/>
    <col min="2565" max="2565" width="64.26953125" style="58" customWidth="1"/>
    <col min="2566" max="2566" width="8" style="58" customWidth="1"/>
    <col min="2567" max="2567" width="9.7265625" style="58" customWidth="1"/>
    <col min="2568" max="2568" width="9.1796875" style="58" customWidth="1"/>
    <col min="2569" max="2569" width="8.453125" style="58" customWidth="1"/>
    <col min="2570" max="2570" width="2.453125" style="58" bestFit="1" customWidth="1"/>
    <col min="2571" max="2820" width="11.453125" style="58"/>
    <col min="2821" max="2821" width="64.26953125" style="58" customWidth="1"/>
    <col min="2822" max="2822" width="8" style="58" customWidth="1"/>
    <col min="2823" max="2823" width="9.7265625" style="58" customWidth="1"/>
    <col min="2824" max="2824" width="9.1796875" style="58" customWidth="1"/>
    <col min="2825" max="2825" width="8.453125" style="58" customWidth="1"/>
    <col min="2826" max="2826" width="2.453125" style="58" bestFit="1" customWidth="1"/>
    <col min="2827" max="3076" width="11.453125" style="58"/>
    <col min="3077" max="3077" width="64.26953125" style="58" customWidth="1"/>
    <col min="3078" max="3078" width="8" style="58" customWidth="1"/>
    <col min="3079" max="3079" width="9.7265625" style="58" customWidth="1"/>
    <col min="3080" max="3080" width="9.1796875" style="58" customWidth="1"/>
    <col min="3081" max="3081" width="8.453125" style="58" customWidth="1"/>
    <col min="3082" max="3082" width="2.453125" style="58" bestFit="1" customWidth="1"/>
    <col min="3083" max="3332" width="11.453125" style="58"/>
    <col min="3333" max="3333" width="64.26953125" style="58" customWidth="1"/>
    <col min="3334" max="3334" width="8" style="58" customWidth="1"/>
    <col min="3335" max="3335" width="9.7265625" style="58" customWidth="1"/>
    <col min="3336" max="3336" width="9.1796875" style="58" customWidth="1"/>
    <col min="3337" max="3337" width="8.453125" style="58" customWidth="1"/>
    <col min="3338" max="3338" width="2.453125" style="58" bestFit="1" customWidth="1"/>
    <col min="3339" max="3588" width="11.453125" style="58"/>
    <col min="3589" max="3589" width="64.26953125" style="58" customWidth="1"/>
    <col min="3590" max="3590" width="8" style="58" customWidth="1"/>
    <col min="3591" max="3591" width="9.7265625" style="58" customWidth="1"/>
    <col min="3592" max="3592" width="9.1796875" style="58" customWidth="1"/>
    <col min="3593" max="3593" width="8.453125" style="58" customWidth="1"/>
    <col min="3594" max="3594" width="2.453125" style="58" bestFit="1" customWidth="1"/>
    <col min="3595" max="3844" width="11.453125" style="58"/>
    <col min="3845" max="3845" width="64.26953125" style="58" customWidth="1"/>
    <col min="3846" max="3846" width="8" style="58" customWidth="1"/>
    <col min="3847" max="3847" width="9.7265625" style="58" customWidth="1"/>
    <col min="3848" max="3848" width="9.1796875" style="58" customWidth="1"/>
    <col min="3849" max="3849" width="8.453125" style="58" customWidth="1"/>
    <col min="3850" max="3850" width="2.453125" style="58" bestFit="1" customWidth="1"/>
    <col min="3851" max="4100" width="11.453125" style="58"/>
    <col min="4101" max="4101" width="64.26953125" style="58" customWidth="1"/>
    <col min="4102" max="4102" width="8" style="58" customWidth="1"/>
    <col min="4103" max="4103" width="9.7265625" style="58" customWidth="1"/>
    <col min="4104" max="4104" width="9.1796875" style="58" customWidth="1"/>
    <col min="4105" max="4105" width="8.453125" style="58" customWidth="1"/>
    <col min="4106" max="4106" width="2.453125" style="58" bestFit="1" customWidth="1"/>
    <col min="4107" max="4356" width="11.453125" style="58"/>
    <col min="4357" max="4357" width="64.26953125" style="58" customWidth="1"/>
    <col min="4358" max="4358" width="8" style="58" customWidth="1"/>
    <col min="4359" max="4359" width="9.7265625" style="58" customWidth="1"/>
    <col min="4360" max="4360" width="9.1796875" style="58" customWidth="1"/>
    <col min="4361" max="4361" width="8.453125" style="58" customWidth="1"/>
    <col min="4362" max="4362" width="2.453125" style="58" bestFit="1" customWidth="1"/>
    <col min="4363" max="4612" width="11.453125" style="58"/>
    <col min="4613" max="4613" width="64.26953125" style="58" customWidth="1"/>
    <col min="4614" max="4614" width="8" style="58" customWidth="1"/>
    <col min="4615" max="4615" width="9.7265625" style="58" customWidth="1"/>
    <col min="4616" max="4616" width="9.1796875" style="58" customWidth="1"/>
    <col min="4617" max="4617" width="8.453125" style="58" customWidth="1"/>
    <col min="4618" max="4618" width="2.453125" style="58" bestFit="1" customWidth="1"/>
    <col min="4619" max="4868" width="11.453125" style="58"/>
    <col min="4869" max="4869" width="64.26953125" style="58" customWidth="1"/>
    <col min="4870" max="4870" width="8" style="58" customWidth="1"/>
    <col min="4871" max="4871" width="9.7265625" style="58" customWidth="1"/>
    <col min="4872" max="4872" width="9.1796875" style="58" customWidth="1"/>
    <col min="4873" max="4873" width="8.453125" style="58" customWidth="1"/>
    <col min="4874" max="4874" width="2.453125" style="58" bestFit="1" customWidth="1"/>
    <col min="4875" max="5124" width="11.453125" style="58"/>
    <col min="5125" max="5125" width="64.26953125" style="58" customWidth="1"/>
    <col min="5126" max="5126" width="8" style="58" customWidth="1"/>
    <col min="5127" max="5127" width="9.7265625" style="58" customWidth="1"/>
    <col min="5128" max="5128" width="9.1796875" style="58" customWidth="1"/>
    <col min="5129" max="5129" width="8.453125" style="58" customWidth="1"/>
    <col min="5130" max="5130" width="2.453125" style="58" bestFit="1" customWidth="1"/>
    <col min="5131" max="5380" width="11.453125" style="58"/>
    <col min="5381" max="5381" width="64.26953125" style="58" customWidth="1"/>
    <col min="5382" max="5382" width="8" style="58" customWidth="1"/>
    <col min="5383" max="5383" width="9.7265625" style="58" customWidth="1"/>
    <col min="5384" max="5384" width="9.1796875" style="58" customWidth="1"/>
    <col min="5385" max="5385" width="8.453125" style="58" customWidth="1"/>
    <col min="5386" max="5386" width="2.453125" style="58" bestFit="1" customWidth="1"/>
    <col min="5387" max="5636" width="11.453125" style="58"/>
    <col min="5637" max="5637" width="64.26953125" style="58" customWidth="1"/>
    <col min="5638" max="5638" width="8" style="58" customWidth="1"/>
    <col min="5639" max="5639" width="9.7265625" style="58" customWidth="1"/>
    <col min="5640" max="5640" width="9.1796875" style="58" customWidth="1"/>
    <col min="5641" max="5641" width="8.453125" style="58" customWidth="1"/>
    <col min="5642" max="5642" width="2.453125" style="58" bestFit="1" customWidth="1"/>
    <col min="5643" max="5892" width="11.453125" style="58"/>
    <col min="5893" max="5893" width="64.26953125" style="58" customWidth="1"/>
    <col min="5894" max="5894" width="8" style="58" customWidth="1"/>
    <col min="5895" max="5895" width="9.7265625" style="58" customWidth="1"/>
    <col min="5896" max="5896" width="9.1796875" style="58" customWidth="1"/>
    <col min="5897" max="5897" width="8.453125" style="58" customWidth="1"/>
    <col min="5898" max="5898" width="2.453125" style="58" bestFit="1" customWidth="1"/>
    <col min="5899" max="6148" width="11.453125" style="58"/>
    <col min="6149" max="6149" width="64.26953125" style="58" customWidth="1"/>
    <col min="6150" max="6150" width="8" style="58" customWidth="1"/>
    <col min="6151" max="6151" width="9.7265625" style="58" customWidth="1"/>
    <col min="6152" max="6152" width="9.1796875" style="58" customWidth="1"/>
    <col min="6153" max="6153" width="8.453125" style="58" customWidth="1"/>
    <col min="6154" max="6154" width="2.453125" style="58" bestFit="1" customWidth="1"/>
    <col min="6155" max="6404" width="11.453125" style="58"/>
    <col min="6405" max="6405" width="64.26953125" style="58" customWidth="1"/>
    <col min="6406" max="6406" width="8" style="58" customWidth="1"/>
    <col min="6407" max="6407" width="9.7265625" style="58" customWidth="1"/>
    <col min="6408" max="6408" width="9.1796875" style="58" customWidth="1"/>
    <col min="6409" max="6409" width="8.453125" style="58" customWidth="1"/>
    <col min="6410" max="6410" width="2.453125" style="58" bestFit="1" customWidth="1"/>
    <col min="6411" max="6660" width="11.453125" style="58"/>
    <col min="6661" max="6661" width="64.26953125" style="58" customWidth="1"/>
    <col min="6662" max="6662" width="8" style="58" customWidth="1"/>
    <col min="6663" max="6663" width="9.7265625" style="58" customWidth="1"/>
    <col min="6664" max="6664" width="9.1796875" style="58" customWidth="1"/>
    <col min="6665" max="6665" width="8.453125" style="58" customWidth="1"/>
    <col min="6666" max="6666" width="2.453125" style="58" bestFit="1" customWidth="1"/>
    <col min="6667" max="6916" width="11.453125" style="58"/>
    <col min="6917" max="6917" width="64.26953125" style="58" customWidth="1"/>
    <col min="6918" max="6918" width="8" style="58" customWidth="1"/>
    <col min="6919" max="6919" width="9.7265625" style="58" customWidth="1"/>
    <col min="6920" max="6920" width="9.1796875" style="58" customWidth="1"/>
    <col min="6921" max="6921" width="8.453125" style="58" customWidth="1"/>
    <col min="6922" max="6922" width="2.453125" style="58" bestFit="1" customWidth="1"/>
    <col min="6923" max="7172" width="11.453125" style="58"/>
    <col min="7173" max="7173" width="64.26953125" style="58" customWidth="1"/>
    <col min="7174" max="7174" width="8" style="58" customWidth="1"/>
    <col min="7175" max="7175" width="9.7265625" style="58" customWidth="1"/>
    <col min="7176" max="7176" width="9.1796875" style="58" customWidth="1"/>
    <col min="7177" max="7177" width="8.453125" style="58" customWidth="1"/>
    <col min="7178" max="7178" width="2.453125" style="58" bestFit="1" customWidth="1"/>
    <col min="7179" max="7428" width="11.453125" style="58"/>
    <col min="7429" max="7429" width="64.26953125" style="58" customWidth="1"/>
    <col min="7430" max="7430" width="8" style="58" customWidth="1"/>
    <col min="7431" max="7431" width="9.7265625" style="58" customWidth="1"/>
    <col min="7432" max="7432" width="9.1796875" style="58" customWidth="1"/>
    <col min="7433" max="7433" width="8.453125" style="58" customWidth="1"/>
    <col min="7434" max="7434" width="2.453125" style="58" bestFit="1" customWidth="1"/>
    <col min="7435" max="7684" width="11.453125" style="58"/>
    <col min="7685" max="7685" width="64.26953125" style="58" customWidth="1"/>
    <col min="7686" max="7686" width="8" style="58" customWidth="1"/>
    <col min="7687" max="7687" width="9.7265625" style="58" customWidth="1"/>
    <col min="7688" max="7688" width="9.1796875" style="58" customWidth="1"/>
    <col min="7689" max="7689" width="8.453125" style="58" customWidth="1"/>
    <col min="7690" max="7690" width="2.453125" style="58" bestFit="1" customWidth="1"/>
    <col min="7691" max="7940" width="11.453125" style="58"/>
    <col min="7941" max="7941" width="64.26953125" style="58" customWidth="1"/>
    <col min="7942" max="7942" width="8" style="58" customWidth="1"/>
    <col min="7943" max="7943" width="9.7265625" style="58" customWidth="1"/>
    <col min="7944" max="7944" width="9.1796875" style="58" customWidth="1"/>
    <col min="7945" max="7945" width="8.453125" style="58" customWidth="1"/>
    <col min="7946" max="7946" width="2.453125" style="58" bestFit="1" customWidth="1"/>
    <col min="7947" max="8196" width="11.453125" style="58"/>
    <col min="8197" max="8197" width="64.26953125" style="58" customWidth="1"/>
    <col min="8198" max="8198" width="8" style="58" customWidth="1"/>
    <col min="8199" max="8199" width="9.7265625" style="58" customWidth="1"/>
    <col min="8200" max="8200" width="9.1796875" style="58" customWidth="1"/>
    <col min="8201" max="8201" width="8.453125" style="58" customWidth="1"/>
    <col min="8202" max="8202" width="2.453125" style="58" bestFit="1" customWidth="1"/>
    <col min="8203" max="8452" width="11.453125" style="58"/>
    <col min="8453" max="8453" width="64.26953125" style="58" customWidth="1"/>
    <col min="8454" max="8454" width="8" style="58" customWidth="1"/>
    <col min="8455" max="8455" width="9.7265625" style="58" customWidth="1"/>
    <col min="8456" max="8456" width="9.1796875" style="58" customWidth="1"/>
    <col min="8457" max="8457" width="8.453125" style="58" customWidth="1"/>
    <col min="8458" max="8458" width="2.453125" style="58" bestFit="1" customWidth="1"/>
    <col min="8459" max="8708" width="11.453125" style="58"/>
    <col min="8709" max="8709" width="64.26953125" style="58" customWidth="1"/>
    <col min="8710" max="8710" width="8" style="58" customWidth="1"/>
    <col min="8711" max="8711" width="9.7265625" style="58" customWidth="1"/>
    <col min="8712" max="8712" width="9.1796875" style="58" customWidth="1"/>
    <col min="8713" max="8713" width="8.453125" style="58" customWidth="1"/>
    <col min="8714" max="8714" width="2.453125" style="58" bestFit="1" customWidth="1"/>
    <col min="8715" max="8964" width="11.453125" style="58"/>
    <col min="8965" max="8965" width="64.26953125" style="58" customWidth="1"/>
    <col min="8966" max="8966" width="8" style="58" customWidth="1"/>
    <col min="8967" max="8967" width="9.7265625" style="58" customWidth="1"/>
    <col min="8968" max="8968" width="9.1796875" style="58" customWidth="1"/>
    <col min="8969" max="8969" width="8.453125" style="58" customWidth="1"/>
    <col min="8970" max="8970" width="2.453125" style="58" bestFit="1" customWidth="1"/>
    <col min="8971" max="9220" width="11.453125" style="58"/>
    <col min="9221" max="9221" width="64.26953125" style="58" customWidth="1"/>
    <col min="9222" max="9222" width="8" style="58" customWidth="1"/>
    <col min="9223" max="9223" width="9.7265625" style="58" customWidth="1"/>
    <col min="9224" max="9224" width="9.1796875" style="58" customWidth="1"/>
    <col min="9225" max="9225" width="8.453125" style="58" customWidth="1"/>
    <col min="9226" max="9226" width="2.453125" style="58" bestFit="1" customWidth="1"/>
    <col min="9227" max="9476" width="11.453125" style="58"/>
    <col min="9477" max="9477" width="64.26953125" style="58" customWidth="1"/>
    <col min="9478" max="9478" width="8" style="58" customWidth="1"/>
    <col min="9479" max="9479" width="9.7265625" style="58" customWidth="1"/>
    <col min="9480" max="9480" width="9.1796875" style="58" customWidth="1"/>
    <col min="9481" max="9481" width="8.453125" style="58" customWidth="1"/>
    <col min="9482" max="9482" width="2.453125" style="58" bestFit="1" customWidth="1"/>
    <col min="9483" max="9732" width="11.453125" style="58"/>
    <col min="9733" max="9733" width="64.26953125" style="58" customWidth="1"/>
    <col min="9734" max="9734" width="8" style="58" customWidth="1"/>
    <col min="9735" max="9735" width="9.7265625" style="58" customWidth="1"/>
    <col min="9736" max="9736" width="9.1796875" style="58" customWidth="1"/>
    <col min="9737" max="9737" width="8.453125" style="58" customWidth="1"/>
    <col min="9738" max="9738" width="2.453125" style="58" bestFit="1" customWidth="1"/>
    <col min="9739" max="9988" width="11.453125" style="58"/>
    <col min="9989" max="9989" width="64.26953125" style="58" customWidth="1"/>
    <col min="9990" max="9990" width="8" style="58" customWidth="1"/>
    <col min="9991" max="9991" width="9.7265625" style="58" customWidth="1"/>
    <col min="9992" max="9992" width="9.1796875" style="58" customWidth="1"/>
    <col min="9993" max="9993" width="8.453125" style="58" customWidth="1"/>
    <col min="9994" max="9994" width="2.453125" style="58" bestFit="1" customWidth="1"/>
    <col min="9995" max="10244" width="11.453125" style="58"/>
    <col min="10245" max="10245" width="64.26953125" style="58" customWidth="1"/>
    <col min="10246" max="10246" width="8" style="58" customWidth="1"/>
    <col min="10247" max="10247" width="9.7265625" style="58" customWidth="1"/>
    <col min="10248" max="10248" width="9.1796875" style="58" customWidth="1"/>
    <col min="10249" max="10249" width="8.453125" style="58" customWidth="1"/>
    <col min="10250" max="10250" width="2.453125" style="58" bestFit="1" customWidth="1"/>
    <col min="10251" max="10500" width="11.453125" style="58"/>
    <col min="10501" max="10501" width="64.26953125" style="58" customWidth="1"/>
    <col min="10502" max="10502" width="8" style="58" customWidth="1"/>
    <col min="10503" max="10503" width="9.7265625" style="58" customWidth="1"/>
    <col min="10504" max="10504" width="9.1796875" style="58" customWidth="1"/>
    <col min="10505" max="10505" width="8.453125" style="58" customWidth="1"/>
    <col min="10506" max="10506" width="2.453125" style="58" bestFit="1" customWidth="1"/>
    <col min="10507" max="10756" width="11.453125" style="58"/>
    <col min="10757" max="10757" width="64.26953125" style="58" customWidth="1"/>
    <col min="10758" max="10758" width="8" style="58" customWidth="1"/>
    <col min="10759" max="10759" width="9.7265625" style="58" customWidth="1"/>
    <col min="10760" max="10760" width="9.1796875" style="58" customWidth="1"/>
    <col min="10761" max="10761" width="8.453125" style="58" customWidth="1"/>
    <col min="10762" max="10762" width="2.453125" style="58" bestFit="1" customWidth="1"/>
    <col min="10763" max="11012" width="11.453125" style="58"/>
    <col min="11013" max="11013" width="64.26953125" style="58" customWidth="1"/>
    <col min="11014" max="11014" width="8" style="58" customWidth="1"/>
    <col min="11015" max="11015" width="9.7265625" style="58" customWidth="1"/>
    <col min="11016" max="11016" width="9.1796875" style="58" customWidth="1"/>
    <col min="11017" max="11017" width="8.453125" style="58" customWidth="1"/>
    <col min="11018" max="11018" width="2.453125" style="58" bestFit="1" customWidth="1"/>
    <col min="11019" max="11268" width="11.453125" style="58"/>
    <col min="11269" max="11269" width="64.26953125" style="58" customWidth="1"/>
    <col min="11270" max="11270" width="8" style="58" customWidth="1"/>
    <col min="11271" max="11271" width="9.7265625" style="58" customWidth="1"/>
    <col min="11272" max="11272" width="9.1796875" style="58" customWidth="1"/>
    <col min="11273" max="11273" width="8.453125" style="58" customWidth="1"/>
    <col min="11274" max="11274" width="2.453125" style="58" bestFit="1" customWidth="1"/>
    <col min="11275" max="11524" width="11.453125" style="58"/>
    <col min="11525" max="11525" width="64.26953125" style="58" customWidth="1"/>
    <col min="11526" max="11526" width="8" style="58" customWidth="1"/>
    <col min="11527" max="11527" width="9.7265625" style="58" customWidth="1"/>
    <col min="11528" max="11528" width="9.1796875" style="58" customWidth="1"/>
    <col min="11529" max="11529" width="8.453125" style="58" customWidth="1"/>
    <col min="11530" max="11530" width="2.453125" style="58" bestFit="1" customWidth="1"/>
    <col min="11531" max="11780" width="11.453125" style="58"/>
    <col min="11781" max="11781" width="64.26953125" style="58" customWidth="1"/>
    <col min="11782" max="11782" width="8" style="58" customWidth="1"/>
    <col min="11783" max="11783" width="9.7265625" style="58" customWidth="1"/>
    <col min="11784" max="11784" width="9.1796875" style="58" customWidth="1"/>
    <col min="11785" max="11785" width="8.453125" style="58" customWidth="1"/>
    <col min="11786" max="11786" width="2.453125" style="58" bestFit="1" customWidth="1"/>
    <col min="11787" max="12036" width="11.453125" style="58"/>
    <col min="12037" max="12037" width="64.26953125" style="58" customWidth="1"/>
    <col min="12038" max="12038" width="8" style="58" customWidth="1"/>
    <col min="12039" max="12039" width="9.7265625" style="58" customWidth="1"/>
    <col min="12040" max="12040" width="9.1796875" style="58" customWidth="1"/>
    <col min="12041" max="12041" width="8.453125" style="58" customWidth="1"/>
    <col min="12042" max="12042" width="2.453125" style="58" bestFit="1" customWidth="1"/>
    <col min="12043" max="12292" width="11.453125" style="58"/>
    <col min="12293" max="12293" width="64.26953125" style="58" customWidth="1"/>
    <col min="12294" max="12294" width="8" style="58" customWidth="1"/>
    <col min="12295" max="12295" width="9.7265625" style="58" customWidth="1"/>
    <col min="12296" max="12296" width="9.1796875" style="58" customWidth="1"/>
    <col min="12297" max="12297" width="8.453125" style="58" customWidth="1"/>
    <col min="12298" max="12298" width="2.453125" style="58" bestFit="1" customWidth="1"/>
    <col min="12299" max="12548" width="11.453125" style="58"/>
    <col min="12549" max="12549" width="64.26953125" style="58" customWidth="1"/>
    <col min="12550" max="12550" width="8" style="58" customWidth="1"/>
    <col min="12551" max="12551" width="9.7265625" style="58" customWidth="1"/>
    <col min="12552" max="12552" width="9.1796875" style="58" customWidth="1"/>
    <col min="12553" max="12553" width="8.453125" style="58" customWidth="1"/>
    <col min="12554" max="12554" width="2.453125" style="58" bestFit="1" customWidth="1"/>
    <col min="12555" max="12804" width="11.453125" style="58"/>
    <col min="12805" max="12805" width="64.26953125" style="58" customWidth="1"/>
    <col min="12806" max="12806" width="8" style="58" customWidth="1"/>
    <col min="12807" max="12807" width="9.7265625" style="58" customWidth="1"/>
    <col min="12808" max="12808" width="9.1796875" style="58" customWidth="1"/>
    <col min="12809" max="12809" width="8.453125" style="58" customWidth="1"/>
    <col min="12810" max="12810" width="2.453125" style="58" bestFit="1" customWidth="1"/>
    <col min="12811" max="13060" width="11.453125" style="58"/>
    <col min="13061" max="13061" width="64.26953125" style="58" customWidth="1"/>
    <col min="13062" max="13062" width="8" style="58" customWidth="1"/>
    <col min="13063" max="13063" width="9.7265625" style="58" customWidth="1"/>
    <col min="13064" max="13064" width="9.1796875" style="58" customWidth="1"/>
    <col min="13065" max="13065" width="8.453125" style="58" customWidth="1"/>
    <col min="13066" max="13066" width="2.453125" style="58" bestFit="1" customWidth="1"/>
    <col min="13067" max="13316" width="11.453125" style="58"/>
    <col min="13317" max="13317" width="64.26953125" style="58" customWidth="1"/>
    <col min="13318" max="13318" width="8" style="58" customWidth="1"/>
    <col min="13319" max="13319" width="9.7265625" style="58" customWidth="1"/>
    <col min="13320" max="13320" width="9.1796875" style="58" customWidth="1"/>
    <col min="13321" max="13321" width="8.453125" style="58" customWidth="1"/>
    <col min="13322" max="13322" width="2.453125" style="58" bestFit="1" customWidth="1"/>
    <col min="13323" max="13572" width="11.453125" style="58"/>
    <col min="13573" max="13573" width="64.26953125" style="58" customWidth="1"/>
    <col min="13574" max="13574" width="8" style="58" customWidth="1"/>
    <col min="13575" max="13575" width="9.7265625" style="58" customWidth="1"/>
    <col min="13576" max="13576" width="9.1796875" style="58" customWidth="1"/>
    <col min="13577" max="13577" width="8.453125" style="58" customWidth="1"/>
    <col min="13578" max="13578" width="2.453125" style="58" bestFit="1" customWidth="1"/>
    <col min="13579" max="13828" width="11.453125" style="58"/>
    <col min="13829" max="13829" width="64.26953125" style="58" customWidth="1"/>
    <col min="13830" max="13830" width="8" style="58" customWidth="1"/>
    <col min="13831" max="13831" width="9.7265625" style="58" customWidth="1"/>
    <col min="13832" max="13832" width="9.1796875" style="58" customWidth="1"/>
    <col min="13833" max="13833" width="8.453125" style="58" customWidth="1"/>
    <col min="13834" max="13834" width="2.453125" style="58" bestFit="1" customWidth="1"/>
    <col min="13835" max="14084" width="11.453125" style="58"/>
    <col min="14085" max="14085" width="64.26953125" style="58" customWidth="1"/>
    <col min="14086" max="14086" width="8" style="58" customWidth="1"/>
    <col min="14087" max="14087" width="9.7265625" style="58" customWidth="1"/>
    <col min="14088" max="14088" width="9.1796875" style="58" customWidth="1"/>
    <col min="14089" max="14089" width="8.453125" style="58" customWidth="1"/>
    <col min="14090" max="14090" width="2.453125" style="58" bestFit="1" customWidth="1"/>
    <col min="14091" max="14340" width="11.453125" style="58"/>
    <col min="14341" max="14341" width="64.26953125" style="58" customWidth="1"/>
    <col min="14342" max="14342" width="8" style="58" customWidth="1"/>
    <col min="14343" max="14343" width="9.7265625" style="58" customWidth="1"/>
    <col min="14344" max="14344" width="9.1796875" style="58" customWidth="1"/>
    <col min="14345" max="14345" width="8.453125" style="58" customWidth="1"/>
    <col min="14346" max="14346" width="2.453125" style="58" bestFit="1" customWidth="1"/>
    <col min="14347" max="14596" width="11.453125" style="58"/>
    <col min="14597" max="14597" width="64.26953125" style="58" customWidth="1"/>
    <col min="14598" max="14598" width="8" style="58" customWidth="1"/>
    <col min="14599" max="14599" width="9.7265625" style="58" customWidth="1"/>
    <col min="14600" max="14600" width="9.1796875" style="58" customWidth="1"/>
    <col min="14601" max="14601" width="8.453125" style="58" customWidth="1"/>
    <col min="14602" max="14602" width="2.453125" style="58" bestFit="1" customWidth="1"/>
    <col min="14603" max="14852" width="11.453125" style="58"/>
    <col min="14853" max="14853" width="64.26953125" style="58" customWidth="1"/>
    <col min="14854" max="14854" width="8" style="58" customWidth="1"/>
    <col min="14855" max="14855" width="9.7265625" style="58" customWidth="1"/>
    <col min="14856" max="14856" width="9.1796875" style="58" customWidth="1"/>
    <col min="14857" max="14857" width="8.453125" style="58" customWidth="1"/>
    <col min="14858" max="14858" width="2.453125" style="58" bestFit="1" customWidth="1"/>
    <col min="14859" max="15108" width="11.453125" style="58"/>
    <col min="15109" max="15109" width="64.26953125" style="58" customWidth="1"/>
    <col min="15110" max="15110" width="8" style="58" customWidth="1"/>
    <col min="15111" max="15111" width="9.7265625" style="58" customWidth="1"/>
    <col min="15112" max="15112" width="9.1796875" style="58" customWidth="1"/>
    <col min="15113" max="15113" width="8.453125" style="58" customWidth="1"/>
    <col min="15114" max="15114" width="2.453125" style="58" bestFit="1" customWidth="1"/>
    <col min="15115" max="15364" width="11.453125" style="58"/>
    <col min="15365" max="15365" width="64.26953125" style="58" customWidth="1"/>
    <col min="15366" max="15366" width="8" style="58" customWidth="1"/>
    <col min="15367" max="15367" width="9.7265625" style="58" customWidth="1"/>
    <col min="15368" max="15368" width="9.1796875" style="58" customWidth="1"/>
    <col min="15369" max="15369" width="8.453125" style="58" customWidth="1"/>
    <col min="15370" max="15370" width="2.453125" style="58" bestFit="1" customWidth="1"/>
    <col min="15371" max="15620" width="11.453125" style="58"/>
    <col min="15621" max="15621" width="64.26953125" style="58" customWidth="1"/>
    <col min="15622" max="15622" width="8" style="58" customWidth="1"/>
    <col min="15623" max="15623" width="9.7265625" style="58" customWidth="1"/>
    <col min="15624" max="15624" width="9.1796875" style="58" customWidth="1"/>
    <col min="15625" max="15625" width="8.453125" style="58" customWidth="1"/>
    <col min="15626" max="15626" width="2.453125" style="58" bestFit="1" customWidth="1"/>
    <col min="15627" max="15876" width="11.453125" style="58"/>
    <col min="15877" max="15877" width="64.26953125" style="58" customWidth="1"/>
    <col min="15878" max="15878" width="8" style="58" customWidth="1"/>
    <col min="15879" max="15879" width="9.7265625" style="58" customWidth="1"/>
    <col min="15880" max="15880" width="9.1796875" style="58" customWidth="1"/>
    <col min="15881" max="15881" width="8.453125" style="58" customWidth="1"/>
    <col min="15882" max="15882" width="2.453125" style="58" bestFit="1" customWidth="1"/>
    <col min="15883" max="16132" width="11.453125" style="58"/>
    <col min="16133" max="16133" width="64.26953125" style="58" customWidth="1"/>
    <col min="16134" max="16134" width="8" style="58" customWidth="1"/>
    <col min="16135" max="16135" width="9.7265625" style="58" customWidth="1"/>
    <col min="16136" max="16136" width="9.1796875" style="58" customWidth="1"/>
    <col min="16137" max="16137" width="8.453125" style="58" customWidth="1"/>
    <col min="16138" max="16138" width="2.453125" style="58" bestFit="1" customWidth="1"/>
    <col min="16139" max="16384" width="11.453125" style="58"/>
  </cols>
  <sheetData>
    <row r="1" spans="2:30" ht="36.75" customHeight="1">
      <c r="B1" s="343" t="str">
        <f>IF('Deckblatt - Overview'!B4="","",'Deckblatt - Overview'!B4)</f>
        <v/>
      </c>
      <c r="C1" s="344"/>
      <c r="D1" s="343" t="str">
        <f>IF('Deckblatt - Overview'!K4="","",'Deckblatt - Overview'!K4)</f>
        <v/>
      </c>
      <c r="E1" s="344"/>
      <c r="F1" s="77"/>
      <c r="G1" s="77"/>
      <c r="H1" s="77"/>
    </row>
    <row r="2" spans="2:30" ht="21.75" customHeight="1" thickBot="1">
      <c r="B2" s="81"/>
      <c r="C2" s="82"/>
      <c r="D2" s="82"/>
      <c r="E2" s="83"/>
      <c r="F2" s="83"/>
      <c r="G2" s="83"/>
      <c r="H2" s="83"/>
      <c r="I2" s="84"/>
      <c r="J2" s="84"/>
      <c r="K2" s="85"/>
    </row>
    <row r="3" spans="2:30" s="205" customFormat="1" ht="35.25" customHeight="1">
      <c r="B3" s="347" t="str">
        <f>IF('Deckblatt - Overview'!$S$1=1,"Geforderte Dokumente","Required documents")</f>
        <v>Required documents</v>
      </c>
      <c r="C3" s="348"/>
      <c r="D3" s="348"/>
      <c r="E3" s="348"/>
      <c r="F3" s="348"/>
      <c r="G3" s="348"/>
      <c r="H3" s="348"/>
      <c r="I3" s="348"/>
      <c r="J3" s="349"/>
      <c r="K3" s="89"/>
      <c r="L3" s="204"/>
      <c r="M3" s="58"/>
      <c r="N3" s="58"/>
      <c r="O3" s="58"/>
      <c r="P3" s="58"/>
      <c r="Q3" s="58"/>
      <c r="R3" s="58"/>
      <c r="S3" s="58"/>
      <c r="T3" s="58"/>
      <c r="U3" s="58"/>
      <c r="V3" s="58"/>
      <c r="W3" s="58"/>
      <c r="X3" s="58"/>
      <c r="Y3" s="58"/>
      <c r="Z3" s="58"/>
      <c r="AA3" s="58"/>
      <c r="AB3" s="58"/>
      <c r="AC3" s="58"/>
      <c r="AD3" s="58"/>
    </row>
    <row r="4" spans="2:30" s="207" customFormat="1" ht="66" customHeight="1">
      <c r="B4" s="97" t="s">
        <v>13</v>
      </c>
      <c r="C4" s="98" t="str">
        <f>IF('Deckblatt - Overview'!$S$1=1,"Dokumente","Documents")</f>
        <v>Documents</v>
      </c>
      <c r="D4" s="174" t="str">
        <f>IF('Deckblatt - Overview'!$S$1=1,"gefordert  
durch KNDS D","demanded
by KNDS D")</f>
        <v>demanded
by KNDS D</v>
      </c>
      <c r="E4" s="100" t="str">
        <f>IF('Deckblatt - Overview'!$S$1=1,"bis wann","until when")</f>
        <v>until when</v>
      </c>
      <c r="F4" s="175" t="str">
        <f>IF('Deckblatt - Overview'!$S$1=1,"Verantwortlich?","Responsible")</f>
        <v>Responsible</v>
      </c>
      <c r="G4" s="176" t="str">
        <f>IF('Deckblatt - Overview'!$S$1=1,"an KNDS D 
gesendet?","sent to 
KNDS D?")</f>
        <v>sent to 
KNDS D?</v>
      </c>
      <c r="H4" s="176" t="str">
        <f>IF('Deckblatt - Overview'!$S$1=1,"Zustimmung 
durch KNDS D?","Approval 
by KNDS D?")</f>
        <v>Approval 
by KNDS D?</v>
      </c>
      <c r="I4" s="318" t="str">
        <f>IF('Deckblatt - Overview'!$S$1=1,"gefordert bis:?","required until?")</f>
        <v>required until?</v>
      </c>
      <c r="J4" s="319"/>
      <c r="K4" s="94"/>
      <c r="L4" s="206"/>
      <c r="M4" s="58"/>
      <c r="N4" s="58"/>
      <c r="O4" s="58"/>
      <c r="P4" s="58"/>
      <c r="Q4" s="58"/>
      <c r="R4" s="58"/>
      <c r="S4" s="58"/>
      <c r="T4" s="58"/>
      <c r="U4" s="58"/>
      <c r="V4" s="58"/>
      <c r="W4" s="58"/>
      <c r="X4" s="58"/>
      <c r="Y4" s="58"/>
      <c r="Z4" s="58"/>
      <c r="AA4" s="58"/>
      <c r="AB4" s="58"/>
      <c r="AC4" s="58"/>
      <c r="AD4" s="58"/>
    </row>
    <row r="5" spans="2:30" s="207" customFormat="1" ht="27" customHeight="1">
      <c r="B5" s="97"/>
      <c r="C5" s="98"/>
      <c r="D5" s="177" t="str">
        <f>IF('Deckblatt - Overview'!$S$1=1,"Ja: 1
Nein: 0", "Yes=1
No=0")</f>
        <v>Yes=1
No=0</v>
      </c>
      <c r="E5" s="262"/>
      <c r="F5" s="175"/>
      <c r="G5" s="178" t="str">
        <f>IF('Deckblatt - Overview'!$S$1=1,"Ja: 1
Nein: 0", "Yes=1
No=0")</f>
        <v>Yes=1
No=0</v>
      </c>
      <c r="H5" s="178" t="str">
        <f>IF('Deckblatt - Overview'!$S$1=1,"Ja: 1
Nein: 0", "Yes=1
No=0")</f>
        <v>Yes=1
No=0</v>
      </c>
      <c r="I5" s="318"/>
      <c r="J5" s="319"/>
      <c r="K5" s="94"/>
      <c r="L5" s="206"/>
      <c r="M5" s="58"/>
      <c r="N5" s="58"/>
      <c r="O5" s="58"/>
      <c r="P5" s="58"/>
      <c r="Q5" s="58"/>
      <c r="R5" s="58"/>
      <c r="S5" s="58"/>
      <c r="T5" s="58"/>
      <c r="U5" s="58"/>
      <c r="V5" s="58"/>
      <c r="W5" s="58"/>
      <c r="X5" s="58"/>
      <c r="Y5" s="58"/>
      <c r="Z5" s="58"/>
      <c r="AA5" s="58"/>
      <c r="AB5" s="58"/>
      <c r="AC5" s="58"/>
      <c r="AD5" s="58"/>
    </row>
    <row r="6" spans="2:30" s="210" customFormat="1" ht="30" customHeight="1">
      <c r="B6" s="208">
        <v>1</v>
      </c>
      <c r="C6" s="179" t="str">
        <f>IF('Deckblatt - Overview'!$S$1=1,"Herstellbarkeitserklärung","Manufacturability assessment")</f>
        <v>Manufacturability assessment</v>
      </c>
      <c r="D6" s="209">
        <v>1</v>
      </c>
      <c r="E6" s="263"/>
      <c r="F6" s="180"/>
      <c r="G6" s="103"/>
      <c r="H6" s="209"/>
      <c r="I6" s="350"/>
      <c r="J6" s="351"/>
      <c r="K6" s="104"/>
      <c r="L6" s="203"/>
      <c r="M6" s="58"/>
      <c r="N6" s="58"/>
      <c r="O6" s="58"/>
      <c r="P6" s="58"/>
      <c r="Q6" s="58"/>
      <c r="R6" s="58"/>
      <c r="S6" s="58"/>
      <c r="T6" s="58"/>
      <c r="U6" s="58"/>
      <c r="V6" s="58"/>
      <c r="W6" s="58"/>
      <c r="X6" s="58"/>
      <c r="Y6" s="58"/>
      <c r="Z6" s="58"/>
      <c r="AA6" s="58"/>
      <c r="AB6" s="58"/>
      <c r="AC6" s="58"/>
      <c r="AD6" s="58"/>
    </row>
    <row r="7" spans="2:30" s="210" customFormat="1" ht="21">
      <c r="B7" s="208">
        <v>2</v>
      </c>
      <c r="C7" s="179" t="str">
        <f>IF('Deckblatt - Overview'!$S$1=1,"QM Plan in Anlehnung an ISO 10005 und  AQAP-2105","QM plan according to ISO 10005 and AQAP-2105")</f>
        <v>QM plan according to ISO 10005 and AQAP-2105</v>
      </c>
      <c r="D7" s="209">
        <v>1</v>
      </c>
      <c r="E7" s="263"/>
      <c r="F7" s="180"/>
      <c r="G7" s="180"/>
      <c r="H7" s="211"/>
      <c r="I7" s="345"/>
      <c r="J7" s="346"/>
      <c r="K7" s="104"/>
      <c r="L7" s="203"/>
      <c r="M7" s="58"/>
      <c r="N7" s="58"/>
      <c r="O7" s="58"/>
      <c r="P7" s="58"/>
      <c r="Q7" s="58"/>
      <c r="R7" s="58"/>
      <c r="S7" s="58"/>
      <c r="T7" s="58"/>
      <c r="U7" s="58"/>
      <c r="V7" s="58"/>
      <c r="W7" s="58"/>
      <c r="X7" s="58"/>
      <c r="Y7" s="58"/>
      <c r="Z7" s="58"/>
      <c r="AA7" s="58"/>
      <c r="AB7" s="58"/>
      <c r="AC7" s="58"/>
      <c r="AD7" s="58"/>
    </row>
    <row r="8" spans="2:30" s="210" customFormat="1" ht="42">
      <c r="B8" s="208">
        <v>3</v>
      </c>
      <c r="C8" s="179" t="str">
        <f>IF('Deckblatt - Overview'!$S$1=1,"Konfigurationsplan gem. AQAP 2110 nach ISO 10007 ==&gt; ACMP 2100","Configuration plan according to AQAP 2110 based on ISO 10007 ==&gt; ACMP 2100")</f>
        <v>Configuration plan according to AQAP 2110 based on ISO 10007 ==&gt; ACMP 2100</v>
      </c>
      <c r="D8" s="209">
        <v>1</v>
      </c>
      <c r="E8" s="263"/>
      <c r="F8" s="180"/>
      <c r="G8" s="180"/>
      <c r="H8" s="211"/>
      <c r="I8" s="345"/>
      <c r="J8" s="346"/>
      <c r="K8" s="104"/>
      <c r="L8" s="203"/>
      <c r="M8" s="58"/>
      <c r="N8" s="58"/>
      <c r="O8" s="58"/>
      <c r="P8" s="58"/>
      <c r="Q8" s="58"/>
      <c r="R8" s="58"/>
      <c r="S8" s="58"/>
      <c r="T8" s="58"/>
      <c r="U8" s="58"/>
      <c r="V8" s="58"/>
      <c r="W8" s="58"/>
      <c r="X8" s="58"/>
      <c r="Y8" s="58"/>
      <c r="Z8" s="58"/>
      <c r="AA8" s="58"/>
      <c r="AB8" s="58"/>
      <c r="AC8" s="58"/>
      <c r="AD8" s="58"/>
    </row>
    <row r="9" spans="2:30" s="210" customFormat="1" ht="38.25" customHeight="1">
      <c r="B9" s="208">
        <v>4</v>
      </c>
      <c r="C9" s="179" t="str">
        <f>IF('Deckblatt - Overview'!$S$1=1,"Software Konfigurationsplan gem. AQAP-2210","Software configuration plan according to AQAP-2210")</f>
        <v>Software configuration plan according to AQAP-2210</v>
      </c>
      <c r="D9" s="209">
        <v>1</v>
      </c>
      <c r="E9" s="263"/>
      <c r="F9" s="180"/>
      <c r="G9" s="180"/>
      <c r="H9" s="211"/>
      <c r="I9" s="345"/>
      <c r="J9" s="346"/>
      <c r="K9" s="104"/>
      <c r="L9" s="203"/>
      <c r="M9" s="58"/>
      <c r="N9" s="58"/>
      <c r="O9" s="58"/>
      <c r="P9" s="58"/>
      <c r="Q9" s="58"/>
      <c r="R9" s="58"/>
      <c r="S9" s="58"/>
      <c r="T9" s="58"/>
      <c r="U9" s="58"/>
      <c r="V9" s="58"/>
      <c r="W9" s="58"/>
      <c r="X9" s="58"/>
      <c r="Y9" s="58"/>
      <c r="Z9" s="58"/>
      <c r="AA9" s="58"/>
      <c r="AB9" s="58"/>
      <c r="AC9" s="58"/>
      <c r="AD9" s="58"/>
    </row>
    <row r="10" spans="2:30" s="210" customFormat="1" ht="30" customHeight="1">
      <c r="B10" s="208">
        <v>5</v>
      </c>
      <c r="C10" s="179" t="str">
        <f>IF('Deckblatt - Overview'!$S$1=1,"Risikomanagement Plan analog ISO 31000","Risk management plan analogous to ISO 31000")</f>
        <v>Risk management plan analogous to ISO 31000</v>
      </c>
      <c r="D10" s="209">
        <v>1</v>
      </c>
      <c r="E10" s="263"/>
      <c r="F10" s="180"/>
      <c r="G10" s="180"/>
      <c r="H10" s="211"/>
      <c r="I10" s="345"/>
      <c r="J10" s="346"/>
      <c r="K10" s="104"/>
      <c r="L10" s="203"/>
      <c r="M10" s="58"/>
      <c r="N10" s="58"/>
      <c r="O10" s="58"/>
      <c r="P10" s="58"/>
      <c r="Q10" s="58"/>
      <c r="R10" s="58"/>
      <c r="S10" s="58"/>
      <c r="T10" s="58"/>
      <c r="U10" s="58"/>
      <c r="V10" s="58"/>
      <c r="W10" s="58"/>
      <c r="X10" s="58"/>
      <c r="Y10" s="58"/>
      <c r="Z10" s="58"/>
      <c r="AA10" s="58"/>
      <c r="AB10" s="58"/>
      <c r="AC10" s="58"/>
      <c r="AD10" s="58"/>
    </row>
    <row r="11" spans="2:30" s="210" customFormat="1" ht="30" customHeight="1">
      <c r="B11" s="208">
        <v>6</v>
      </c>
      <c r="C11" s="179" t="str">
        <f>IF('Deckblatt - Overview'!$S$1=1,"Verifikationsplan ","Verification plan ")</f>
        <v xml:space="preserve">Verification plan </v>
      </c>
      <c r="D11" s="209">
        <v>1</v>
      </c>
      <c r="E11" s="263"/>
      <c r="F11" s="180"/>
      <c r="G11" s="180"/>
      <c r="H11" s="211"/>
      <c r="I11" s="345"/>
      <c r="J11" s="346"/>
      <c r="K11" s="104"/>
      <c r="L11" s="203"/>
      <c r="M11" s="58"/>
      <c r="N11" s="58"/>
      <c r="O11" s="58"/>
      <c r="P11" s="58"/>
      <c r="Q11" s="58"/>
      <c r="R11" s="58"/>
      <c r="S11" s="58"/>
      <c r="T11" s="58"/>
      <c r="U11" s="58"/>
      <c r="V11" s="58"/>
      <c r="W11" s="58"/>
      <c r="X11" s="58"/>
      <c r="Y11" s="58"/>
      <c r="Z11" s="58"/>
      <c r="AA11" s="58"/>
      <c r="AB11" s="58"/>
      <c r="AC11" s="58"/>
      <c r="AD11" s="58"/>
    </row>
    <row r="12" spans="2:30" s="210" customFormat="1" ht="30" customHeight="1">
      <c r="B12" s="208">
        <v>7</v>
      </c>
      <c r="C12" s="181" t="str">
        <f>IF('Deckblatt - Overview'!$S$1=1,"Prüfablaufplan ","Test sequence plan")</f>
        <v>Test sequence plan</v>
      </c>
      <c r="D12" s="209">
        <v>1</v>
      </c>
      <c r="E12" s="263"/>
      <c r="F12" s="180"/>
      <c r="G12" s="180"/>
      <c r="H12" s="211"/>
      <c r="I12" s="345"/>
      <c r="J12" s="346"/>
      <c r="K12" s="104"/>
      <c r="L12" s="203"/>
      <c r="M12" s="58"/>
      <c r="N12" s="58"/>
      <c r="O12" s="58"/>
      <c r="P12" s="58"/>
      <c r="Q12" s="58"/>
      <c r="R12" s="58"/>
      <c r="S12" s="58"/>
      <c r="T12" s="58"/>
      <c r="U12" s="58"/>
      <c r="V12" s="58"/>
      <c r="W12" s="58"/>
      <c r="X12" s="58"/>
      <c r="Y12" s="58"/>
      <c r="Z12" s="58"/>
      <c r="AA12" s="58"/>
      <c r="AB12" s="58"/>
      <c r="AC12" s="58"/>
      <c r="AD12" s="58"/>
    </row>
    <row r="13" spans="2:30" s="210" customFormat="1" ht="48" customHeight="1">
      <c r="B13" s="208">
        <v>8</v>
      </c>
      <c r="C13" s="179" t="str">
        <f>IF('Deckblatt - Overview'!$S$1=1,"Nachweis der Prüfmittelfähigkeit für die engsten Toleranzen","Verification of the test equipment capability for the narrowest tolerances")</f>
        <v>Verification of the test equipment capability for the narrowest tolerances</v>
      </c>
      <c r="D13" s="209">
        <v>1</v>
      </c>
      <c r="E13" s="263"/>
      <c r="F13" s="180"/>
      <c r="G13" s="180"/>
      <c r="H13" s="211"/>
      <c r="I13" s="345"/>
      <c r="J13" s="346"/>
      <c r="K13" s="104"/>
      <c r="L13" s="203"/>
      <c r="M13" s="58"/>
      <c r="N13" s="58"/>
      <c r="O13" s="58"/>
      <c r="P13" s="58"/>
      <c r="Q13" s="58"/>
      <c r="R13" s="58"/>
      <c r="S13" s="58"/>
      <c r="T13" s="58"/>
      <c r="U13" s="58"/>
      <c r="V13" s="58"/>
      <c r="W13" s="58"/>
      <c r="X13" s="58"/>
      <c r="Y13" s="58"/>
      <c r="Z13" s="58"/>
      <c r="AA13" s="58"/>
      <c r="AB13" s="58"/>
      <c r="AC13" s="58"/>
      <c r="AD13" s="58"/>
    </row>
    <row r="14" spans="2:30" s="210" customFormat="1" ht="30" customHeight="1">
      <c r="B14" s="208">
        <v>9</v>
      </c>
      <c r="C14" s="181" t="str">
        <f>IF('Deckblatt - Overview'!$S$1=1,"Messmittelplanung ","Measuring equipment concept")</f>
        <v>Measuring equipment concept</v>
      </c>
      <c r="D14" s="209">
        <v>1</v>
      </c>
      <c r="E14" s="263"/>
      <c r="F14" s="180"/>
      <c r="G14" s="180"/>
      <c r="H14" s="211"/>
      <c r="I14" s="345"/>
      <c r="J14" s="346"/>
      <c r="K14" s="104"/>
      <c r="L14" s="203"/>
      <c r="M14" s="58"/>
      <c r="N14" s="58"/>
      <c r="O14" s="58"/>
      <c r="P14" s="58"/>
      <c r="Q14" s="58"/>
      <c r="R14" s="58"/>
      <c r="S14" s="58"/>
      <c r="T14" s="58"/>
      <c r="U14" s="58"/>
      <c r="V14" s="58"/>
      <c r="W14" s="58"/>
      <c r="X14" s="58"/>
      <c r="Y14" s="58"/>
      <c r="Z14" s="58"/>
      <c r="AA14" s="58"/>
      <c r="AB14" s="58"/>
      <c r="AC14" s="58"/>
      <c r="AD14" s="58"/>
    </row>
    <row r="15" spans="2:30" s="210" customFormat="1" ht="30" customHeight="1">
      <c r="B15" s="208">
        <v>10</v>
      </c>
      <c r="C15" s="182" t="str">
        <f>IF('Deckblatt - Overview'!$S$1=1,"Auflistung der Unterlieferanten / Länder","Discontinuation of subcontractors / countries")</f>
        <v>Discontinuation of subcontractors / countries</v>
      </c>
      <c r="D15" s="212">
        <v>1</v>
      </c>
      <c r="E15" s="263"/>
      <c r="F15" s="180"/>
      <c r="G15" s="183"/>
      <c r="H15" s="213"/>
      <c r="I15" s="345"/>
      <c r="J15" s="346"/>
      <c r="K15" s="104"/>
      <c r="L15" s="203"/>
      <c r="M15" s="58"/>
      <c r="N15" s="58"/>
      <c r="O15" s="58"/>
      <c r="P15" s="58"/>
      <c r="Q15" s="58"/>
      <c r="R15" s="58"/>
      <c r="S15" s="58"/>
      <c r="T15" s="58"/>
      <c r="U15" s="58"/>
      <c r="V15" s="58"/>
      <c r="W15" s="58"/>
      <c r="X15" s="58"/>
      <c r="Y15" s="58"/>
      <c r="Z15" s="58"/>
      <c r="AA15" s="58"/>
      <c r="AB15" s="58"/>
      <c r="AC15" s="58"/>
      <c r="AD15" s="58"/>
    </row>
    <row r="16" spans="2:30" s="210" customFormat="1" ht="30" customHeight="1">
      <c r="B16" s="208"/>
      <c r="C16" s="214"/>
      <c r="D16" s="214"/>
      <c r="E16" s="264"/>
      <c r="F16" s="215"/>
      <c r="G16" s="215"/>
      <c r="H16" s="215"/>
      <c r="I16" s="216"/>
      <c r="J16" s="217"/>
      <c r="K16" s="104"/>
      <c r="L16" s="203"/>
      <c r="M16" s="58"/>
      <c r="N16" s="58"/>
      <c r="O16" s="58"/>
      <c r="P16" s="58"/>
      <c r="Q16" s="58"/>
      <c r="R16" s="58"/>
      <c r="S16" s="58"/>
      <c r="T16" s="58"/>
      <c r="U16" s="58"/>
      <c r="V16" s="58"/>
      <c r="W16" s="58"/>
      <c r="X16" s="58"/>
      <c r="Y16" s="58"/>
      <c r="Z16" s="58"/>
      <c r="AA16" s="58"/>
      <c r="AB16" s="58"/>
      <c r="AC16" s="58"/>
      <c r="AD16" s="58"/>
    </row>
    <row r="17" spans="1:30" s="210" customFormat="1" ht="30" customHeight="1">
      <c r="B17" s="208"/>
      <c r="C17" s="214"/>
      <c r="D17" s="214"/>
      <c r="E17" s="264"/>
      <c r="F17" s="215"/>
      <c r="G17" s="215"/>
      <c r="H17" s="215"/>
      <c r="I17" s="216"/>
      <c r="J17" s="217"/>
      <c r="K17" s="104"/>
      <c r="L17" s="203"/>
      <c r="M17" s="58"/>
      <c r="N17" s="58"/>
      <c r="O17" s="58"/>
      <c r="P17" s="58"/>
      <c r="Q17" s="58"/>
      <c r="R17" s="58"/>
      <c r="S17" s="58"/>
      <c r="T17" s="58"/>
      <c r="U17" s="58"/>
      <c r="V17" s="58"/>
      <c r="W17" s="58"/>
      <c r="X17" s="58"/>
      <c r="Y17" s="58"/>
      <c r="Z17" s="58"/>
      <c r="AA17" s="58"/>
      <c r="AB17" s="58"/>
      <c r="AC17" s="58"/>
      <c r="AD17" s="58"/>
    </row>
    <row r="18" spans="1:30" s="210" customFormat="1" ht="30" customHeight="1">
      <c r="B18" s="208"/>
      <c r="C18" s="214"/>
      <c r="D18" s="214"/>
      <c r="E18" s="264"/>
      <c r="F18" s="215"/>
      <c r="G18" s="215"/>
      <c r="H18" s="215"/>
      <c r="I18" s="216"/>
      <c r="J18" s="217"/>
      <c r="K18" s="104"/>
      <c r="L18" s="203"/>
      <c r="M18" s="58"/>
      <c r="N18" s="58"/>
      <c r="O18" s="58"/>
      <c r="P18" s="58"/>
      <c r="Q18" s="58"/>
      <c r="R18" s="58"/>
      <c r="S18" s="58"/>
      <c r="T18" s="58"/>
      <c r="U18" s="58"/>
      <c r="V18" s="58"/>
      <c r="W18" s="58"/>
      <c r="X18" s="58"/>
      <c r="Y18" s="58"/>
      <c r="Z18" s="58"/>
      <c r="AA18" s="58"/>
      <c r="AB18" s="58"/>
      <c r="AC18" s="58"/>
      <c r="AD18" s="58"/>
    </row>
    <row r="19" spans="1:30" ht="30" customHeight="1">
      <c r="A19" s="59"/>
      <c r="B19" s="218"/>
      <c r="C19" s="214"/>
      <c r="D19" s="214"/>
      <c r="E19" s="264"/>
      <c r="F19" s="215"/>
      <c r="G19" s="215"/>
      <c r="H19" s="215"/>
      <c r="I19" s="352"/>
      <c r="J19" s="353"/>
      <c r="K19" s="106"/>
    </row>
    <row r="20" spans="1:30" s="224" customFormat="1" ht="30" customHeight="1" thickBot="1">
      <c r="A20" s="219"/>
      <c r="B20" s="220"/>
      <c r="C20" s="221"/>
      <c r="D20" s="221"/>
      <c r="E20" s="265"/>
      <c r="F20" s="222"/>
      <c r="G20" s="222"/>
      <c r="H20" s="222"/>
      <c r="I20" s="354"/>
      <c r="J20" s="355"/>
      <c r="K20" s="106"/>
      <c r="L20" s="223"/>
      <c r="M20" s="58"/>
      <c r="N20" s="58"/>
      <c r="O20" s="58"/>
      <c r="P20" s="58"/>
      <c r="Q20" s="58"/>
      <c r="R20" s="58"/>
      <c r="S20" s="58"/>
      <c r="T20" s="58"/>
      <c r="U20" s="58"/>
      <c r="V20" s="58"/>
      <c r="W20" s="58"/>
      <c r="X20" s="58"/>
      <c r="Y20" s="58"/>
      <c r="Z20" s="58"/>
      <c r="AA20" s="58"/>
      <c r="AB20" s="58"/>
      <c r="AC20" s="58"/>
      <c r="AD20" s="58"/>
    </row>
    <row r="21" spans="1:30" s="210" customFormat="1" ht="5.9" customHeight="1">
      <c r="A21" s="225"/>
      <c r="B21" s="112"/>
      <c r="C21" s="113"/>
      <c r="D21" s="113"/>
      <c r="E21" s="114"/>
      <c r="F21" s="114"/>
      <c r="G21" s="114"/>
      <c r="H21" s="114"/>
      <c r="I21" s="115"/>
      <c r="J21" s="115"/>
      <c r="K21" s="116"/>
      <c r="L21" s="203"/>
      <c r="M21" s="58"/>
      <c r="N21" s="58"/>
      <c r="O21" s="58"/>
      <c r="P21" s="58"/>
      <c r="Q21" s="58"/>
      <c r="R21" s="58"/>
      <c r="S21" s="58"/>
      <c r="T21" s="58"/>
      <c r="U21" s="58"/>
      <c r="V21" s="58"/>
      <c r="W21" s="58"/>
      <c r="X21" s="58"/>
      <c r="Y21" s="58"/>
      <c r="Z21" s="58"/>
      <c r="AA21" s="58"/>
      <c r="AB21" s="58"/>
      <c r="AC21" s="58"/>
      <c r="AD21" s="58"/>
    </row>
    <row r="22" spans="1:30" ht="30" customHeight="1">
      <c r="B22" s="112"/>
      <c r="C22" s="112"/>
      <c r="D22" s="112"/>
      <c r="E22" s="112"/>
      <c r="F22" s="112"/>
      <c r="G22" s="112"/>
      <c r="H22" s="112"/>
      <c r="I22" s="112"/>
      <c r="J22" s="112"/>
      <c r="K22" s="112"/>
    </row>
  </sheetData>
  <sheetProtection algorithmName="SHA-512" hashValue="Z8YYpaYfpbDxksCqs9MuFHR3k6zwUtN/xKNDTmTYm9yRpZUAeOob/G1fqOkzmH8dDpvdd82Yk6c/M/Add6JL7A==" saltValue="YmPNSzq5fcHVYjMdTYfCdw==" spinCount="100000" sheet="1" selectLockedCells="1"/>
  <mergeCells count="17">
    <mergeCell ref="I15:J15"/>
    <mergeCell ref="I19:J19"/>
    <mergeCell ref="I20:J20"/>
    <mergeCell ref="I9:J9"/>
    <mergeCell ref="I10:J10"/>
    <mergeCell ref="I11:J11"/>
    <mergeCell ref="I12:J12"/>
    <mergeCell ref="I13:J13"/>
    <mergeCell ref="I14:J14"/>
    <mergeCell ref="B1:C1"/>
    <mergeCell ref="D1:E1"/>
    <mergeCell ref="I8:J8"/>
    <mergeCell ref="B3:J3"/>
    <mergeCell ref="I4:J4"/>
    <mergeCell ref="I5:J5"/>
    <mergeCell ref="I6:J6"/>
    <mergeCell ref="I7:J7"/>
  </mergeCells>
  <pageMargins left="0.23622047244094491" right="0.23622047244094491" top="0.74803149606299213" bottom="0.74803149606299213" header="0.31496062992125984" footer="0.31496062992125984"/>
  <pageSetup paperSize="9" scale="66" orientation="landscape" r:id="rId1"/>
  <headerFooter>
    <oddHeader>&amp;R&amp;G</oddHeader>
    <oddFooter>&amp;LErsteller: QM22  J. Fehlmann ,  Version 3.1 / 26.04.2024
Freigabe: QM2 D. Schubert / 26.04.2024&amp;C
© KNDS Deutschland GmbH &amp;&amp; Co. KG 
&amp;RSeite &amp;P/&amp;N</oddFooter>
  </headerFooter>
  <legacyDrawingHF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pageSetUpPr fitToPage="1"/>
  </sheetPr>
  <dimension ref="A1:AL42"/>
  <sheetViews>
    <sheetView showGridLines="0" showRuler="0" view="pageLayout" zoomScaleNormal="130" zoomScaleSheetLayoutView="160" workbookViewId="0">
      <selection activeCell="AB4" sqref="AB4:AJ4"/>
    </sheetView>
  </sheetViews>
  <sheetFormatPr baseColWidth="10" defaultColWidth="11.453125" defaultRowHeight="14"/>
  <cols>
    <col min="1" max="1" width="7.81640625" style="8" customWidth="1"/>
    <col min="2" max="2" width="2.81640625" style="8" customWidth="1"/>
    <col min="3" max="3" width="1.1796875" style="8" customWidth="1"/>
    <col min="4" max="4" width="1.54296875" style="8" customWidth="1"/>
    <col min="5" max="6" width="2.81640625" style="8" customWidth="1"/>
    <col min="7" max="7" width="0.81640625" style="8" hidden="1" customWidth="1"/>
    <col min="8" max="8" width="5.1796875" style="8" customWidth="1"/>
    <col min="9" max="9" width="4.81640625" style="8" customWidth="1"/>
    <col min="10" max="15" width="2.81640625" style="8" customWidth="1"/>
    <col min="16" max="16" width="5.453125" style="8" customWidth="1"/>
    <col min="17" max="17" width="2.81640625" style="8" customWidth="1"/>
    <col min="18" max="18" width="1.1796875" style="8" customWidth="1"/>
    <col min="19" max="26" width="2.81640625" style="8" customWidth="1"/>
    <col min="27" max="27" width="7.26953125" style="8" customWidth="1"/>
    <col min="28" max="30" width="2.81640625" style="8" customWidth="1"/>
    <col min="31" max="31" width="3" style="8" customWidth="1"/>
    <col min="32" max="35" width="2.81640625" style="8" customWidth="1"/>
    <col min="36" max="36" width="9" style="8" customWidth="1"/>
    <col min="37" max="107" width="2.81640625" style="8" customWidth="1"/>
    <col min="108" max="16384" width="11.453125" style="8"/>
  </cols>
  <sheetData>
    <row r="1" spans="1:36" ht="24.75" customHeight="1">
      <c r="B1" s="356" t="str">
        <f>IF('Deckblatt - Overview'!$S$1=1,"Herstellbarkeitserklärung","Manufacturing feasibility statement")</f>
        <v>Manufacturing feasibility statement</v>
      </c>
      <c r="C1" s="356"/>
      <c r="D1" s="356"/>
      <c r="E1" s="356"/>
      <c r="F1" s="356"/>
      <c r="G1" s="356"/>
      <c r="H1" s="356"/>
      <c r="I1" s="356"/>
      <c r="J1" s="356"/>
      <c r="K1" s="356"/>
      <c r="L1" s="356"/>
      <c r="M1" s="356"/>
      <c r="N1" s="356"/>
      <c r="O1" s="356"/>
      <c r="P1" s="356">
        <v>1</v>
      </c>
      <c r="Q1" s="356"/>
      <c r="R1" s="356"/>
      <c r="S1" s="356"/>
      <c r="T1" s="356"/>
      <c r="U1" s="356"/>
      <c r="V1" s="356"/>
      <c r="W1" s="356"/>
      <c r="X1" s="184" t="s">
        <v>11</v>
      </c>
      <c r="Y1" s="184">
        <v>0</v>
      </c>
      <c r="Z1" s="185"/>
      <c r="AA1" s="185"/>
      <c r="AB1" s="185"/>
      <c r="AC1" s="185"/>
      <c r="AD1" s="185"/>
      <c r="AE1" s="185"/>
      <c r="AF1" s="185"/>
      <c r="AG1" s="185"/>
      <c r="AH1" s="185"/>
      <c r="AI1" s="185"/>
      <c r="AJ1" s="186"/>
    </row>
    <row r="2" spans="1:36" ht="12.75" customHeight="1">
      <c r="B2" s="9"/>
      <c r="C2" s="10"/>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row>
    <row r="3" spans="1:36" ht="20.149999999999999" customHeight="1">
      <c r="B3" s="357" t="str">
        <f>IF('Deckblatt - Overview'!$S$1=1,"Lieferant:","Supplier:")</f>
        <v>Supplier:</v>
      </c>
      <c r="C3" s="358"/>
      <c r="D3" s="358"/>
      <c r="E3" s="358"/>
      <c r="F3" s="358"/>
      <c r="G3" s="358"/>
      <c r="H3" s="358"/>
      <c r="I3" s="358"/>
      <c r="J3" s="358"/>
      <c r="K3" s="358"/>
      <c r="L3" s="358"/>
      <c r="M3" s="358"/>
      <c r="N3" s="358"/>
      <c r="O3" s="358"/>
      <c r="P3" s="359"/>
      <c r="Q3" s="357" t="str">
        <f>IF('Deckblatt - Overview'!$S$1=1,"Projekt:","Project:")</f>
        <v>Project:</v>
      </c>
      <c r="R3" s="358"/>
      <c r="S3" s="358"/>
      <c r="T3" s="358"/>
      <c r="U3" s="358"/>
      <c r="V3" s="358"/>
      <c r="W3" s="358"/>
      <c r="X3" s="358"/>
      <c r="Y3" s="358"/>
      <c r="Z3" s="358"/>
      <c r="AA3" s="359"/>
      <c r="AB3" s="357" t="str">
        <f>IF('Deckblatt - Overview'!$S$1=1,"Datum:","Date:")</f>
        <v>Date:</v>
      </c>
      <c r="AC3" s="358"/>
      <c r="AD3" s="358"/>
      <c r="AE3" s="358"/>
      <c r="AF3" s="358"/>
      <c r="AG3" s="358"/>
      <c r="AH3" s="358"/>
      <c r="AI3" s="358"/>
      <c r="AJ3" s="359"/>
    </row>
    <row r="4" spans="1:36" ht="20.149999999999999" customHeight="1">
      <c r="B4" s="360" t="str">
        <f>IF('Deckblatt - Overview'!B4="","",'Deckblatt - Overview'!B4)</f>
        <v/>
      </c>
      <c r="C4" s="361"/>
      <c r="D4" s="361"/>
      <c r="E4" s="361"/>
      <c r="F4" s="361"/>
      <c r="G4" s="361"/>
      <c r="H4" s="361"/>
      <c r="I4" s="361"/>
      <c r="J4" s="361"/>
      <c r="K4" s="361"/>
      <c r="L4" s="361"/>
      <c r="M4" s="361"/>
      <c r="N4" s="361"/>
      <c r="O4" s="361"/>
      <c r="P4" s="362"/>
      <c r="Q4" s="360" t="str">
        <f>IF('Deckblatt - Overview'!K4="","",'Deckblatt - Overview'!K4)</f>
        <v/>
      </c>
      <c r="R4" s="361"/>
      <c r="S4" s="361"/>
      <c r="T4" s="361"/>
      <c r="U4" s="361"/>
      <c r="V4" s="361"/>
      <c r="W4" s="361"/>
      <c r="X4" s="361"/>
      <c r="Y4" s="361"/>
      <c r="Z4" s="361"/>
      <c r="AA4" s="362"/>
      <c r="AB4" s="363"/>
      <c r="AC4" s="364"/>
      <c r="AD4" s="364"/>
      <c r="AE4" s="364"/>
      <c r="AF4" s="364"/>
      <c r="AG4" s="364"/>
      <c r="AH4" s="364"/>
      <c r="AI4" s="364"/>
      <c r="AJ4" s="365"/>
    </row>
    <row r="5" spans="1:36" ht="20.149999999999999" customHeight="1">
      <c r="B5" s="357" t="str">
        <f>IF('Deckblatt - Overview'!$S$1=1,"Bestell Nr.:","Order No.:")</f>
        <v>Order No.:</v>
      </c>
      <c r="C5" s="358"/>
      <c r="D5" s="358"/>
      <c r="E5" s="358"/>
      <c r="F5" s="358"/>
      <c r="G5" s="358"/>
      <c r="H5" s="358"/>
      <c r="I5" s="358"/>
      <c r="J5" s="358"/>
      <c r="K5" s="358"/>
      <c r="L5" s="358"/>
      <c r="M5" s="358"/>
      <c r="N5" s="358"/>
      <c r="O5" s="358"/>
      <c r="P5" s="359"/>
      <c r="Q5" s="357" t="str">
        <f>IF('Deckblatt - Overview'!$S$1=1,"Datenstand (z.B. Step file; E-Plan):","Data status (e.g. Step file; E-Plan):")</f>
        <v>Data status (e.g. Step file; E-Plan):</v>
      </c>
      <c r="R5" s="358"/>
      <c r="S5" s="358"/>
      <c r="T5" s="358"/>
      <c r="U5" s="358"/>
      <c r="V5" s="358"/>
      <c r="W5" s="358"/>
      <c r="X5" s="358"/>
      <c r="Y5" s="358"/>
      <c r="Z5" s="358"/>
      <c r="AA5" s="359"/>
      <c r="AB5" s="357"/>
      <c r="AC5" s="358"/>
      <c r="AD5" s="358"/>
      <c r="AE5" s="358"/>
      <c r="AF5" s="358"/>
      <c r="AG5" s="358"/>
      <c r="AH5" s="358"/>
      <c r="AI5" s="358"/>
      <c r="AJ5" s="359"/>
    </row>
    <row r="6" spans="1:36" ht="20.149999999999999" customHeight="1">
      <c r="B6" s="360" t="str">
        <f>IF('Deckblatt - Overview'!B6="","",'Deckblatt - Overview'!B6)</f>
        <v/>
      </c>
      <c r="C6" s="361"/>
      <c r="D6" s="361"/>
      <c r="E6" s="361"/>
      <c r="F6" s="361"/>
      <c r="G6" s="361"/>
      <c r="H6" s="361"/>
      <c r="I6" s="361"/>
      <c r="J6" s="361"/>
      <c r="K6" s="361"/>
      <c r="L6" s="361"/>
      <c r="M6" s="361"/>
      <c r="N6" s="361"/>
      <c r="O6" s="361"/>
      <c r="P6" s="362"/>
      <c r="Q6" s="360" t="str">
        <f>IF('Deckblatt - Overview'!K6="","",'Deckblatt - Overview'!K6)</f>
        <v/>
      </c>
      <c r="R6" s="361"/>
      <c r="S6" s="361"/>
      <c r="T6" s="361"/>
      <c r="U6" s="361"/>
      <c r="V6" s="361"/>
      <c r="W6" s="361"/>
      <c r="X6" s="361"/>
      <c r="Y6" s="361"/>
      <c r="Z6" s="361"/>
      <c r="AA6" s="362"/>
      <c r="AB6" s="360"/>
      <c r="AC6" s="361"/>
      <c r="AD6" s="361"/>
      <c r="AE6" s="361"/>
      <c r="AF6" s="361"/>
      <c r="AG6" s="361"/>
      <c r="AH6" s="361"/>
      <c r="AI6" s="361"/>
      <c r="AJ6" s="362"/>
    </row>
    <row r="7" spans="1:36" ht="20.149999999999999" customHeight="1">
      <c r="B7" s="357" t="str">
        <f>IF('Deckblatt - Overview'!$S$1=1,"Artikelbezeichnung:","Part name:")</f>
        <v>Part name:</v>
      </c>
      <c r="C7" s="358"/>
      <c r="D7" s="358"/>
      <c r="E7" s="358"/>
      <c r="F7" s="358"/>
      <c r="G7" s="358"/>
      <c r="H7" s="358"/>
      <c r="I7" s="358"/>
      <c r="J7" s="358"/>
      <c r="K7" s="358"/>
      <c r="L7" s="358"/>
      <c r="M7" s="358"/>
      <c r="N7" s="358"/>
      <c r="O7" s="358"/>
      <c r="P7" s="359"/>
      <c r="Q7" s="357"/>
      <c r="R7" s="358"/>
      <c r="S7" s="358"/>
      <c r="T7" s="358"/>
      <c r="U7" s="358"/>
      <c r="V7" s="358"/>
      <c r="W7" s="358"/>
      <c r="X7" s="358"/>
      <c r="Y7" s="358"/>
      <c r="Z7" s="358"/>
      <c r="AA7" s="359"/>
      <c r="AB7" s="357" t="str">
        <f>IF('Deckblatt - Overview'!$S$1=1,"Zchg.-Nr. + Index:","Drawing-No.+ Index:")</f>
        <v>Drawing-No.+ Index:</v>
      </c>
      <c r="AC7" s="358"/>
      <c r="AD7" s="358"/>
      <c r="AE7" s="358"/>
      <c r="AF7" s="358"/>
      <c r="AG7" s="358"/>
      <c r="AH7" s="358"/>
      <c r="AI7" s="358"/>
      <c r="AJ7" s="359"/>
    </row>
    <row r="8" spans="1:36" ht="20.149999999999999" customHeight="1">
      <c r="B8" s="360" t="str">
        <f>IF('Deckblatt - Overview'!B8="","",'Deckblatt - Overview'!B8)</f>
        <v/>
      </c>
      <c r="C8" s="361"/>
      <c r="D8" s="361"/>
      <c r="E8" s="361"/>
      <c r="F8" s="361"/>
      <c r="G8" s="361"/>
      <c r="H8" s="361"/>
      <c r="I8" s="361"/>
      <c r="J8" s="361"/>
      <c r="K8" s="361"/>
      <c r="L8" s="361"/>
      <c r="M8" s="361"/>
      <c r="N8" s="361"/>
      <c r="O8" s="361"/>
      <c r="P8" s="362"/>
      <c r="Q8" s="360"/>
      <c r="R8" s="361"/>
      <c r="S8" s="361"/>
      <c r="T8" s="361"/>
      <c r="U8" s="361"/>
      <c r="V8" s="361"/>
      <c r="W8" s="361"/>
      <c r="X8" s="361"/>
      <c r="Y8" s="361"/>
      <c r="Z8" s="361"/>
      <c r="AA8" s="362"/>
      <c r="AB8" s="369" t="str">
        <f>IF('Deckblatt - Overview'!B10="","",'Deckblatt - Overview'!B10)</f>
        <v/>
      </c>
      <c r="AC8" s="370"/>
      <c r="AD8" s="370"/>
      <c r="AE8" s="370"/>
      <c r="AF8" s="370"/>
      <c r="AG8" s="370"/>
      <c r="AH8" s="370"/>
      <c r="AI8" s="370"/>
      <c r="AJ8" s="371"/>
    </row>
    <row r="9" spans="1:36" ht="67.900000000000006" customHeight="1">
      <c r="B9" s="372" t="str">
        <f>IF('Deckblatt - Overview'!$S$1=1,'Information '!D86,'Information '!D89)</f>
        <v>Supplier Manufacturability Considerations:  
Our product quality planning team evaluated the following issues and considered all aspects when conducting the manufacturability assessment. The available drawings and/or specifications were used as the basis of the assessment. All "No" responses are explained with attached notes outlining our areas of concern or proposed changes to enable us to meet the specified requirements.</v>
      </c>
      <c r="C9" s="373"/>
      <c r="D9" s="373"/>
      <c r="E9" s="373"/>
      <c r="F9" s="373"/>
      <c r="G9" s="373"/>
      <c r="H9" s="373"/>
      <c r="I9" s="373"/>
      <c r="J9" s="373"/>
      <c r="K9" s="373"/>
      <c r="L9" s="373"/>
      <c r="M9" s="373"/>
      <c r="N9" s="373"/>
      <c r="O9" s="373"/>
      <c r="P9" s="373"/>
      <c r="Q9" s="373"/>
      <c r="R9" s="373"/>
      <c r="S9" s="373"/>
      <c r="T9" s="373"/>
      <c r="U9" s="373"/>
      <c r="V9" s="373"/>
      <c r="W9" s="373"/>
      <c r="X9" s="373"/>
      <c r="Y9" s="373"/>
      <c r="Z9" s="373"/>
      <c r="AA9" s="373"/>
      <c r="AB9" s="373"/>
      <c r="AC9" s="373"/>
      <c r="AD9" s="373"/>
      <c r="AE9" s="373"/>
      <c r="AF9" s="373"/>
      <c r="AG9" s="373"/>
      <c r="AH9" s="373"/>
      <c r="AI9" s="373"/>
      <c r="AJ9" s="374"/>
    </row>
    <row r="10" spans="1:36" ht="3.75" customHeight="1">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375"/>
      <c r="AB10" s="375"/>
      <c r="AC10" s="375"/>
      <c r="AD10" s="375"/>
      <c r="AE10" s="375"/>
      <c r="AF10" s="375"/>
      <c r="AG10" s="375"/>
      <c r="AH10" s="375"/>
      <c r="AI10" s="375"/>
      <c r="AJ10" s="375"/>
    </row>
    <row r="11" spans="1:36" ht="71.25" customHeight="1">
      <c r="B11" s="376" t="str">
        <f>IF('Deckblatt - Overview'!$S$1=1,"JA","YES")</f>
        <v>YES</v>
      </c>
      <c r="C11" s="377"/>
      <c r="D11" s="378"/>
      <c r="E11" s="379" t="str">
        <f>IF('Deckblatt - Overview'!$S$1=1,"NEIN","NO")</f>
        <v>NO</v>
      </c>
      <c r="F11" s="377"/>
      <c r="G11" s="378"/>
      <c r="H11" s="187" t="str">
        <f>IF('Deckblatt - Overview'!$S$1=1,"nicht relevant"," not relevant")</f>
        <v xml:space="preserve"> not relevant</v>
      </c>
      <c r="I11" s="380" t="str">
        <f>IF('Deckblatt - Overview'!$S$1=1,"Überlegungen","Considerations")</f>
        <v>Considerations</v>
      </c>
      <c r="J11" s="381"/>
      <c r="K11" s="381"/>
      <c r="L11" s="381"/>
      <c r="M11" s="381"/>
      <c r="N11" s="381"/>
      <c r="O11" s="381"/>
      <c r="P11" s="381"/>
      <c r="Q11" s="381"/>
      <c r="R11" s="381"/>
      <c r="S11" s="381"/>
      <c r="T11" s="381"/>
      <c r="U11" s="381"/>
      <c r="V11" s="381"/>
      <c r="W11" s="381"/>
      <c r="X11" s="381"/>
      <c r="Y11" s="381"/>
      <c r="Z11" s="381"/>
      <c r="AA11" s="381"/>
      <c r="AB11" s="381"/>
      <c r="AC11" s="381"/>
      <c r="AD11" s="381"/>
      <c r="AE11" s="381"/>
      <c r="AF11" s="381"/>
      <c r="AG11" s="381"/>
      <c r="AH11" s="381"/>
      <c r="AI11" s="381"/>
      <c r="AJ11" s="382"/>
    </row>
    <row r="12" spans="1:36" ht="25" customHeight="1">
      <c r="B12" s="366"/>
      <c r="C12" s="366"/>
      <c r="D12" s="366"/>
      <c r="E12" s="366"/>
      <c r="F12" s="366"/>
      <c r="G12" s="261"/>
      <c r="H12" s="261"/>
      <c r="I12" s="188" t="s">
        <v>15</v>
      </c>
      <c r="J12" s="367" t="str">
        <f>IF('Deckblatt - Overview'!$S$1=1,"Ist das Produkt angemessen beschrieben (Anforderungen bzgl. Anwendungen usw.), um eine Herstellbarkeitsbewertung durchzuführen?","Is the product adequately defined (application requirements, etc.) to enable feasibility evaluation?")</f>
        <v>Is the product adequately defined (application requirements, etc.) to enable feasibility evaluation?</v>
      </c>
      <c r="K12" s="367"/>
      <c r="L12" s="367"/>
      <c r="M12" s="367"/>
      <c r="N12" s="367"/>
      <c r="O12" s="367"/>
      <c r="P12" s="367"/>
      <c r="Q12" s="367"/>
      <c r="R12" s="367"/>
      <c r="S12" s="367"/>
      <c r="T12" s="367"/>
      <c r="U12" s="367"/>
      <c r="V12" s="367"/>
      <c r="W12" s="367"/>
      <c r="X12" s="367"/>
      <c r="Y12" s="367"/>
      <c r="Z12" s="367"/>
      <c r="AA12" s="367"/>
      <c r="AB12" s="367"/>
      <c r="AC12" s="367"/>
      <c r="AD12" s="367"/>
      <c r="AE12" s="367"/>
      <c r="AF12" s="367"/>
      <c r="AG12" s="367"/>
      <c r="AH12" s="367"/>
      <c r="AI12" s="367"/>
      <c r="AJ12" s="368"/>
    </row>
    <row r="13" spans="1:36" ht="25" customHeight="1">
      <c r="B13" s="366"/>
      <c r="C13" s="366"/>
      <c r="D13" s="366"/>
      <c r="E13" s="366"/>
      <c r="F13" s="366"/>
      <c r="G13" s="261"/>
      <c r="H13" s="261"/>
      <c r="I13" s="189" t="s">
        <v>16</v>
      </c>
      <c r="J13" s="383" t="str">
        <f>IF('Deckblatt - Overview'!$S$1=1,"Sind basierend auf den Erfahrungen des Lieferanten mit vergleichbaren Produkten, die technischen Spezifikationen und Auslegungen ausreichend, richtig und vollständig?","Based on the supplier's experience with comparable products, are the technical specifications and interpretations sufficient, correct and complete?")</f>
        <v>Based on the supplier's experience with comparable products, are the technical specifications and interpretations sufficient, correct and complete?</v>
      </c>
      <c r="K13" s="383"/>
      <c r="L13" s="383"/>
      <c r="M13" s="383"/>
      <c r="N13" s="383"/>
      <c r="O13" s="383"/>
      <c r="P13" s="383"/>
      <c r="Q13" s="383"/>
      <c r="R13" s="383"/>
      <c r="S13" s="383"/>
      <c r="T13" s="383"/>
      <c r="U13" s="383"/>
      <c r="V13" s="383"/>
      <c r="W13" s="383"/>
      <c r="X13" s="383"/>
      <c r="Y13" s="383"/>
      <c r="Z13" s="383"/>
      <c r="AA13" s="383"/>
      <c r="AB13" s="383"/>
      <c r="AC13" s="383"/>
      <c r="AD13" s="383"/>
      <c r="AE13" s="383"/>
      <c r="AF13" s="383"/>
      <c r="AG13" s="383"/>
      <c r="AH13" s="383"/>
      <c r="AI13" s="383"/>
      <c r="AJ13" s="384"/>
    </row>
    <row r="14" spans="1:36" s="229" customFormat="1" ht="25" customHeight="1">
      <c r="B14" s="366"/>
      <c r="C14" s="366"/>
      <c r="D14" s="366"/>
      <c r="E14" s="366"/>
      <c r="F14" s="366"/>
      <c r="G14" s="366"/>
      <c r="H14" s="261"/>
      <c r="I14" s="189" t="s">
        <v>17</v>
      </c>
      <c r="J14" s="383" t="str">
        <f>IF('Deckblatt - Overview'!$S$1=1,"Ist das Produkt gemäß den auf den Zeichnungen vorgegebenen Toleranzen herstellbar?","Is it possible to manufacture the product according to the tolerances specified on the drawings?")</f>
        <v>Is it possible to manufacture the product according to the tolerances specified on the drawings?</v>
      </c>
      <c r="K14" s="383"/>
      <c r="L14" s="383"/>
      <c r="M14" s="383"/>
      <c r="N14" s="383"/>
      <c r="O14" s="383"/>
      <c r="P14" s="383"/>
      <c r="Q14" s="383"/>
      <c r="R14" s="383"/>
      <c r="S14" s="383"/>
      <c r="T14" s="383"/>
      <c r="U14" s="383"/>
      <c r="V14" s="383"/>
      <c r="W14" s="383"/>
      <c r="X14" s="383"/>
      <c r="Y14" s="383"/>
      <c r="Z14" s="383"/>
      <c r="AA14" s="383"/>
      <c r="AB14" s="383"/>
      <c r="AC14" s="383"/>
      <c r="AD14" s="383"/>
      <c r="AE14" s="383"/>
      <c r="AF14" s="383"/>
      <c r="AG14" s="383"/>
      <c r="AH14" s="383"/>
      <c r="AI14" s="383"/>
      <c r="AJ14" s="384"/>
    </row>
    <row r="15" spans="1:36" ht="25" customHeight="1">
      <c r="B15" s="366"/>
      <c r="C15" s="366"/>
      <c r="D15" s="366"/>
      <c r="E15" s="366"/>
      <c r="F15" s="366"/>
      <c r="G15" s="366"/>
      <c r="H15" s="261"/>
      <c r="I15" s="189" t="s">
        <v>18</v>
      </c>
      <c r="J15" s="385" t="str">
        <f>IF('Deckblatt - Overview'!$S$1=1,"Wurden alle Anforderungen/Spezifikationen berücksichtig? (z.B.: Qualitätssicherungsbedingungen, Werksnormen etc.)","Have all requirements/specifications been taken into account? (e.g.: quality assurance conditions, factory standards, etc.)")</f>
        <v>Have all requirements/specifications been taken into account? (e.g.: quality assurance conditions, factory standards, etc.)</v>
      </c>
      <c r="K15" s="385"/>
      <c r="L15" s="385"/>
      <c r="M15" s="385"/>
      <c r="N15" s="385"/>
      <c r="O15" s="385"/>
      <c r="P15" s="385"/>
      <c r="Q15" s="385"/>
      <c r="R15" s="385"/>
      <c r="S15" s="385"/>
      <c r="T15" s="385"/>
      <c r="U15" s="385"/>
      <c r="V15" s="385"/>
      <c r="W15" s="385"/>
      <c r="X15" s="385"/>
      <c r="Y15" s="385"/>
      <c r="Z15" s="385"/>
      <c r="AA15" s="385"/>
      <c r="AB15" s="385"/>
      <c r="AC15" s="385"/>
      <c r="AD15" s="385"/>
      <c r="AE15" s="385"/>
      <c r="AF15" s="385"/>
      <c r="AG15" s="385"/>
      <c r="AH15" s="385"/>
      <c r="AI15" s="385"/>
      <c r="AJ15" s="386"/>
    </row>
    <row r="16" spans="1:36" ht="25" customHeight="1">
      <c r="A16" s="230"/>
      <c r="B16" s="387">
        <v>0</v>
      </c>
      <c r="C16" s="388"/>
      <c r="D16" s="388"/>
      <c r="E16" s="388"/>
      <c r="F16" s="388"/>
      <c r="G16" s="388"/>
      <c r="H16" s="389"/>
      <c r="I16" s="189" t="s">
        <v>19</v>
      </c>
      <c r="J16" s="383" t="str">
        <f>IF('Deckblatt - Overview'!$S$1=1,"Für welchen Zeitraum ist die Verfügbarkeit des spezifizierten Rohmaterials / der eigen ausgewählten Komponenten sichergestellt?","For what period of time is the availability of the specified raw material / specially selected components ensured?")</f>
        <v>For what period of time is the availability of the specified raw material / specially selected components ensured?</v>
      </c>
      <c r="K16" s="383"/>
      <c r="L16" s="383"/>
      <c r="M16" s="383"/>
      <c r="N16" s="383"/>
      <c r="O16" s="383"/>
      <c r="P16" s="383"/>
      <c r="Q16" s="383"/>
      <c r="R16" s="383"/>
      <c r="S16" s="383"/>
      <c r="T16" s="383"/>
      <c r="U16" s="383"/>
      <c r="V16" s="383"/>
      <c r="W16" s="383"/>
      <c r="X16" s="383"/>
      <c r="Y16" s="383"/>
      <c r="Z16" s="383"/>
      <c r="AA16" s="383"/>
      <c r="AB16" s="383"/>
      <c r="AC16" s="383"/>
      <c r="AD16" s="383"/>
      <c r="AE16" s="383"/>
      <c r="AF16" s="383"/>
      <c r="AG16" s="383"/>
      <c r="AH16" s="383"/>
      <c r="AI16" s="383"/>
      <c r="AJ16" s="384"/>
    </row>
    <row r="17" spans="1:38" ht="25" customHeight="1">
      <c r="A17" s="231"/>
      <c r="B17" s="366"/>
      <c r="C17" s="366"/>
      <c r="D17" s="366"/>
      <c r="E17" s="366"/>
      <c r="F17" s="366"/>
      <c r="G17" s="366"/>
      <c r="H17" s="261"/>
      <c r="I17" s="189" t="s">
        <v>20</v>
      </c>
      <c r="J17" s="383" t="str">
        <f>IF('Deckblatt - Overview'!$S$1=1,"Kann das Produkt / die Komponente vermessen und bewertet werden?","Can the product be measured and evaluated?")</f>
        <v>Can the product be measured and evaluated?</v>
      </c>
      <c r="K17" s="383"/>
      <c r="L17" s="383"/>
      <c r="M17" s="383"/>
      <c r="N17" s="383"/>
      <c r="O17" s="383"/>
      <c r="P17" s="383"/>
      <c r="Q17" s="383"/>
      <c r="R17" s="383"/>
      <c r="S17" s="383"/>
      <c r="T17" s="383"/>
      <c r="U17" s="383"/>
      <c r="V17" s="383"/>
      <c r="W17" s="383"/>
      <c r="X17" s="383"/>
      <c r="Y17" s="383"/>
      <c r="Z17" s="383"/>
      <c r="AA17" s="383"/>
      <c r="AB17" s="383"/>
      <c r="AC17" s="383"/>
      <c r="AD17" s="383"/>
      <c r="AE17" s="383"/>
      <c r="AF17" s="383"/>
      <c r="AG17" s="383"/>
      <c r="AH17" s="383"/>
      <c r="AI17" s="383"/>
      <c r="AJ17" s="384"/>
    </row>
    <row r="18" spans="1:38" ht="25" customHeight="1">
      <c r="A18" s="231"/>
      <c r="B18" s="366"/>
      <c r="C18" s="366"/>
      <c r="D18" s="366"/>
      <c r="E18" s="366"/>
      <c r="F18" s="366"/>
      <c r="G18" s="366"/>
      <c r="H18" s="261"/>
      <c r="I18" s="189" t="s">
        <v>21</v>
      </c>
      <c r="J18" s="390" t="str">
        <f>IF('Deckblatt - Overview'!$S$1=1,"Ist eine Vergabe an Unterlieferanten geplant? Falls ja, an wen und ist dort die Herstellbarkeit geprüft? ","Is subcontracting planned? If yes, to whom and has the manufacturability been checked there?")</f>
        <v>Is subcontracting planned? If yes, to whom and has the manufacturability been checked there?</v>
      </c>
      <c r="K18" s="390"/>
      <c r="L18" s="390"/>
      <c r="M18" s="390"/>
      <c r="N18" s="390"/>
      <c r="O18" s="390"/>
      <c r="P18" s="390"/>
      <c r="Q18" s="390"/>
      <c r="R18" s="390"/>
      <c r="S18" s="390"/>
      <c r="T18" s="390"/>
      <c r="U18" s="390"/>
      <c r="V18" s="390"/>
      <c r="W18" s="390"/>
      <c r="X18" s="390"/>
      <c r="Y18" s="390"/>
      <c r="Z18" s="390"/>
      <c r="AA18" s="390"/>
      <c r="AB18" s="390"/>
      <c r="AC18" s="390"/>
      <c r="AD18" s="390"/>
      <c r="AE18" s="390"/>
      <c r="AF18" s="390"/>
      <c r="AG18" s="390"/>
      <c r="AH18" s="390"/>
      <c r="AI18" s="390"/>
      <c r="AJ18" s="391"/>
    </row>
    <row r="19" spans="1:38" ht="25" customHeight="1">
      <c r="A19" s="231"/>
      <c r="B19" s="366"/>
      <c r="C19" s="366"/>
      <c r="D19" s="366"/>
      <c r="E19" s="366"/>
      <c r="F19" s="366"/>
      <c r="G19" s="366"/>
      <c r="H19" s="261"/>
      <c r="I19" s="189" t="s">
        <v>22</v>
      </c>
      <c r="J19" s="390" t="str">
        <f>IF('Deckblatt - Overview'!$S$1=1,"Sind spezifische Logistik- und Verpackungsanforderungen definiert und können diese erfüllt werden?","Are specific logistics and packaging requirements defined and can they be met?")</f>
        <v>Are specific logistics and packaging requirements defined and can they be met?</v>
      </c>
      <c r="K19" s="390"/>
      <c r="L19" s="390"/>
      <c r="M19" s="390"/>
      <c r="N19" s="390"/>
      <c r="O19" s="390"/>
      <c r="P19" s="390"/>
      <c r="Q19" s="390"/>
      <c r="R19" s="390"/>
      <c r="S19" s="390"/>
      <c r="T19" s="390"/>
      <c r="U19" s="390"/>
      <c r="V19" s="390"/>
      <c r="W19" s="390"/>
      <c r="X19" s="390"/>
      <c r="Y19" s="390"/>
      <c r="Z19" s="390"/>
      <c r="AA19" s="390"/>
      <c r="AB19" s="390"/>
      <c r="AC19" s="390"/>
      <c r="AD19" s="390"/>
      <c r="AE19" s="390"/>
      <c r="AF19" s="390"/>
      <c r="AG19" s="390"/>
      <c r="AH19" s="390"/>
      <c r="AI19" s="390"/>
      <c r="AJ19" s="391"/>
    </row>
    <row r="20" spans="1:38" ht="25" customHeight="1">
      <c r="A20" s="231"/>
      <c r="B20" s="366"/>
      <c r="C20" s="366"/>
      <c r="D20" s="366"/>
      <c r="E20" s="366"/>
      <c r="F20" s="366"/>
      <c r="G20" s="366"/>
      <c r="H20" s="261"/>
      <c r="I20" s="189" t="s">
        <v>23</v>
      </c>
      <c r="J20" s="383" t="str">
        <f>IF('Deckblatt - Overview'!$S$1=1,"Erlaubt das Design den Einsatz effizienter Handhabungseinrichtungen ?","Does the design allow the use of efficient handling equipment ?")</f>
        <v>Does the design allow the use of efficient handling equipment ?</v>
      </c>
      <c r="K20" s="383"/>
      <c r="L20" s="383"/>
      <c r="M20" s="383"/>
      <c r="N20" s="383"/>
      <c r="O20" s="383"/>
      <c r="P20" s="383"/>
      <c r="Q20" s="383"/>
      <c r="R20" s="383"/>
      <c r="S20" s="383"/>
      <c r="T20" s="383"/>
      <c r="U20" s="383"/>
      <c r="V20" s="383"/>
      <c r="W20" s="383"/>
      <c r="X20" s="383"/>
      <c r="Y20" s="383"/>
      <c r="Z20" s="383"/>
      <c r="AA20" s="383"/>
      <c r="AB20" s="383"/>
      <c r="AC20" s="383"/>
      <c r="AD20" s="383"/>
      <c r="AE20" s="383"/>
      <c r="AF20" s="383"/>
      <c r="AG20" s="383"/>
      <c r="AH20" s="383"/>
      <c r="AI20" s="383"/>
      <c r="AJ20" s="384"/>
    </row>
    <row r="21" spans="1:38" ht="25" customHeight="1">
      <c r="A21" s="231"/>
      <c r="B21" s="366"/>
      <c r="C21" s="366"/>
      <c r="D21" s="366"/>
      <c r="E21" s="366"/>
      <c r="F21" s="366"/>
      <c r="G21" s="366"/>
      <c r="H21" s="261"/>
      <c r="I21" s="189" t="s">
        <v>24</v>
      </c>
      <c r="J21" s="392" t="str">
        <f>IF('Deckblatt - Overview'!$S$1=1,"Ist das Produkt kostenoptimiert konstruiert bzw. spezifiziert bezüglich Stückpreis?","Is the product designed and specified to the lowest cost in respect of unit price?")</f>
        <v>Is the product designed and specified to the lowest cost in respect of unit price?</v>
      </c>
      <c r="K21" s="392" t="s">
        <v>25</v>
      </c>
      <c r="L21" s="392"/>
      <c r="M21" s="392"/>
      <c r="N21" s="392"/>
      <c r="O21" s="392"/>
      <c r="P21" s="392"/>
      <c r="Q21" s="392"/>
      <c r="R21" s="392"/>
      <c r="S21" s="392"/>
      <c r="T21" s="392"/>
      <c r="U21" s="392"/>
      <c r="V21" s="392"/>
      <c r="W21" s="392"/>
      <c r="X21" s="392"/>
      <c r="Y21" s="392"/>
      <c r="Z21" s="392"/>
      <c r="AA21" s="392"/>
      <c r="AB21" s="392"/>
      <c r="AC21" s="392"/>
      <c r="AD21" s="392"/>
      <c r="AE21" s="392"/>
      <c r="AF21" s="392"/>
      <c r="AG21" s="392"/>
      <c r="AH21" s="392"/>
      <c r="AI21" s="392"/>
      <c r="AJ21" s="393"/>
    </row>
    <row r="22" spans="1:38" ht="25" customHeight="1">
      <c r="A22" s="231"/>
      <c r="B22" s="366"/>
      <c r="C22" s="366"/>
      <c r="D22" s="366"/>
      <c r="E22" s="366"/>
      <c r="F22" s="366"/>
      <c r="G22" s="366"/>
      <c r="H22" s="261"/>
      <c r="I22" s="190" t="s">
        <v>26</v>
      </c>
      <c r="J22" s="396" t="str">
        <f>IF('Deckblatt - Overview'!$S$1=1,"Ist das Produkt kostenoptimiert konstruiert bzw. spezifiziert bezüglich Werkzeuge und Produktionsmittel?","Is the product designed or specified in a cost-optimized way with regard to tools and production equipment?")</f>
        <v>Is the product designed or specified in a cost-optimized way with regard to tools and production equipment?</v>
      </c>
      <c r="K22" s="396" t="s">
        <v>27</v>
      </c>
      <c r="L22" s="396" t="str">
        <f>IF(Y1=1,"Werkzeugkosten und Produktionsmittel?","Cost for tooling and capital equipment?")</f>
        <v>Cost for tooling and capital equipment?</v>
      </c>
      <c r="M22" s="396"/>
      <c r="N22" s="396"/>
      <c r="O22" s="396"/>
      <c r="P22" s="396"/>
      <c r="Q22" s="396"/>
      <c r="R22" s="396"/>
      <c r="S22" s="396"/>
      <c r="T22" s="396"/>
      <c r="U22" s="396"/>
      <c r="V22" s="396"/>
      <c r="W22" s="396"/>
      <c r="X22" s="396"/>
      <c r="Y22" s="396"/>
      <c r="Z22" s="396"/>
      <c r="AA22" s="396"/>
      <c r="AB22" s="396"/>
      <c r="AC22" s="396"/>
      <c r="AD22" s="396"/>
      <c r="AE22" s="396"/>
      <c r="AF22" s="396"/>
      <c r="AG22" s="396"/>
      <c r="AH22" s="396"/>
      <c r="AI22" s="396"/>
      <c r="AJ22" s="397"/>
    </row>
    <row r="23" spans="1:38" ht="4.5" customHeight="1"/>
    <row r="24" spans="1:38">
      <c r="B24" s="398" t="str">
        <f>IF('Deckblatt - Overview'!$S$1=1,"Schlussfolgerungen","Conclusions:")</f>
        <v>Conclusions:</v>
      </c>
      <c r="C24" s="398"/>
      <c r="D24" s="398"/>
      <c r="E24" s="398"/>
      <c r="F24" s="398"/>
      <c r="G24" s="398"/>
      <c r="H24" s="398"/>
      <c r="I24" s="398"/>
      <c r="J24" s="398"/>
      <c r="K24" s="398"/>
      <c r="L24" s="398"/>
      <c r="M24" s="398"/>
      <c r="N24" s="398"/>
      <c r="O24" s="398"/>
      <c r="P24" s="398"/>
    </row>
    <row r="25" spans="1:38" ht="25" customHeight="1">
      <c r="B25" s="191"/>
      <c r="E25" s="192" t="str">
        <f>IF('Deckblatt - Overview'!$S$1=1,"herstellbar","feasible")</f>
        <v>feasible</v>
      </c>
      <c r="F25" s="192"/>
      <c r="G25" s="192"/>
      <c r="H25" s="192"/>
      <c r="I25" s="192"/>
      <c r="J25" s="192"/>
      <c r="K25" s="193"/>
      <c r="L25" s="399" t="str">
        <f>IF('Deckblatt - Overview'!$S$1=1,"Produkt kann gemäß Spezifikation ohne Änderungen hergestellt werden.","Product can be produced as specified without changes.")</f>
        <v>Product can be produced as specified without changes.</v>
      </c>
      <c r="M25" s="399"/>
      <c r="N25" s="399"/>
      <c r="O25" s="399"/>
      <c r="P25" s="399"/>
      <c r="Q25" s="399"/>
      <c r="R25" s="399"/>
      <c r="S25" s="399"/>
      <c r="T25" s="399"/>
      <c r="U25" s="399"/>
      <c r="V25" s="399"/>
      <c r="W25" s="399"/>
      <c r="X25" s="399"/>
      <c r="Y25" s="399"/>
      <c r="Z25" s="399"/>
      <c r="AA25" s="399"/>
      <c r="AB25" s="399"/>
      <c r="AC25" s="399"/>
      <c r="AD25" s="399"/>
      <c r="AE25" s="399"/>
      <c r="AF25" s="399"/>
      <c r="AG25" s="399"/>
      <c r="AH25" s="399"/>
      <c r="AI25" s="399"/>
      <c r="AJ25" s="399"/>
    </row>
    <row r="26" spans="1:38" ht="25" customHeight="1">
      <c r="B26" s="191"/>
      <c r="E26" s="192"/>
      <c r="F26" s="192"/>
      <c r="G26" s="192"/>
      <c r="H26" s="192"/>
      <c r="I26" s="192"/>
      <c r="J26" s="192"/>
      <c r="K26" s="193"/>
      <c r="L26" s="399" t="str">
        <f>IF('Deckblatt - Overview'!$S$1=1,"Produkt kann gemäß Spezifikation hergestellt werden. Optimierungspotenzial ist jedoch vorhanden.","Product can be manufactured as specified. There is potential for optimisation.")</f>
        <v>Product can be manufactured as specified. There is potential for optimisation.</v>
      </c>
      <c r="M26" s="399"/>
      <c r="N26" s="399"/>
      <c r="O26" s="399"/>
      <c r="P26" s="399"/>
      <c r="Q26" s="399"/>
      <c r="R26" s="399"/>
      <c r="S26" s="399"/>
      <c r="T26" s="399"/>
      <c r="U26" s="399"/>
      <c r="V26" s="399"/>
      <c r="W26" s="399"/>
      <c r="X26" s="399"/>
      <c r="Y26" s="399"/>
      <c r="Z26" s="399"/>
      <c r="AA26" s="399"/>
      <c r="AB26" s="399"/>
      <c r="AC26" s="399"/>
      <c r="AD26" s="399"/>
      <c r="AE26" s="399"/>
      <c r="AF26" s="399"/>
      <c r="AG26" s="399"/>
      <c r="AH26" s="399"/>
      <c r="AI26" s="399"/>
      <c r="AJ26" s="399"/>
      <c r="AL26" s="232"/>
    </row>
    <row r="27" spans="1:38" ht="5.15" customHeight="1">
      <c r="B27" s="194"/>
      <c r="C27" s="194"/>
      <c r="D27" s="194"/>
      <c r="E27" s="194"/>
      <c r="F27" s="194"/>
      <c r="G27" s="194"/>
      <c r="H27" s="194"/>
      <c r="I27" s="194"/>
      <c r="J27" s="194"/>
      <c r="K27" s="194"/>
      <c r="L27" s="194"/>
      <c r="M27" s="194"/>
      <c r="N27" s="194"/>
      <c r="O27" s="194"/>
      <c r="P27" s="194"/>
      <c r="Q27" s="194"/>
      <c r="R27" s="194"/>
      <c r="S27" s="195"/>
      <c r="T27" s="195"/>
      <c r="U27" s="195"/>
      <c r="V27" s="195"/>
      <c r="W27" s="195"/>
      <c r="X27" s="195"/>
      <c r="Y27" s="195"/>
      <c r="Z27" s="195"/>
      <c r="AA27" s="195"/>
      <c r="AB27" s="195"/>
      <c r="AC27" s="195"/>
      <c r="AD27" s="195"/>
      <c r="AE27" s="195"/>
      <c r="AF27" s="195"/>
      <c r="AG27" s="195"/>
      <c r="AH27" s="195"/>
      <c r="AI27" s="195"/>
      <c r="AJ27" s="195"/>
    </row>
    <row r="28" spans="1:38" ht="25" customHeight="1">
      <c r="E28" s="192" t="str">
        <f>IF('Deckblatt - Overview'!$S$1=1,"nicht herstellbar","not feasible")</f>
        <v>not feasible</v>
      </c>
      <c r="F28" s="192"/>
      <c r="G28" s="192"/>
      <c r="H28" s="192"/>
      <c r="I28" s="192"/>
      <c r="J28" s="192"/>
      <c r="K28" s="196"/>
      <c r="L28" s="400" t="str">
        <f>IF('Deckblatt - Overview'!$S$1=1,"Änderungen gemäß Herstellbarkeitsanalyse bzw. Anlage sind erforderlich.","Changes necessary according to feasibility analysis or attachment.")</f>
        <v>Changes necessary according to feasibility analysis or attachment.</v>
      </c>
      <c r="M28" s="400"/>
      <c r="N28" s="400"/>
      <c r="O28" s="400"/>
      <c r="P28" s="400"/>
      <c r="Q28" s="400"/>
      <c r="R28" s="400"/>
      <c r="S28" s="400"/>
      <c r="T28" s="400"/>
      <c r="U28" s="400"/>
      <c r="V28" s="400"/>
      <c r="W28" s="400"/>
      <c r="X28" s="400"/>
      <c r="Y28" s="400"/>
      <c r="Z28" s="400"/>
      <c r="AA28" s="400"/>
      <c r="AB28" s="400"/>
      <c r="AC28" s="400"/>
      <c r="AD28" s="400"/>
      <c r="AE28" s="400"/>
      <c r="AF28" s="400"/>
      <c r="AG28" s="400"/>
      <c r="AH28" s="400"/>
      <c r="AI28" s="400"/>
      <c r="AJ28" s="400"/>
      <c r="AK28" s="400"/>
    </row>
    <row r="29" spans="1:38" ht="5.15" customHeight="1">
      <c r="S29" s="197"/>
      <c r="T29" s="197"/>
      <c r="U29" s="197"/>
      <c r="V29" s="197"/>
      <c r="W29" s="197"/>
      <c r="X29" s="197"/>
      <c r="Y29" s="197"/>
      <c r="Z29" s="197"/>
      <c r="AA29" s="197"/>
      <c r="AB29" s="197"/>
      <c r="AC29" s="197"/>
      <c r="AD29" s="197"/>
      <c r="AE29" s="197"/>
      <c r="AF29" s="197"/>
      <c r="AG29" s="197"/>
      <c r="AH29" s="197"/>
      <c r="AI29" s="197"/>
      <c r="AJ29" s="197"/>
    </row>
    <row r="30" spans="1:38" ht="25" customHeight="1">
      <c r="K30" s="198"/>
      <c r="L30" s="401" t="str">
        <f>IF('Deckblatt - Overview'!$S$1=1,"Grundlegende Designänderungen sind zur Produktion des Produktes gemäß Spezifikation notwendig.","Design change is required to manufacture product within specifications.")</f>
        <v>Design change is required to manufacture product within specifications.</v>
      </c>
      <c r="M30" s="401"/>
      <c r="N30" s="401"/>
      <c r="O30" s="401"/>
      <c r="P30" s="401"/>
      <c r="Q30" s="401"/>
      <c r="R30" s="401"/>
      <c r="S30" s="401"/>
      <c r="T30" s="401"/>
      <c r="U30" s="401"/>
      <c r="V30" s="401"/>
      <c r="W30" s="401"/>
      <c r="X30" s="401"/>
      <c r="Y30" s="401"/>
      <c r="Z30" s="401"/>
      <c r="AA30" s="401"/>
      <c r="AB30" s="401"/>
      <c r="AC30" s="401"/>
      <c r="AD30" s="401"/>
      <c r="AE30" s="401"/>
      <c r="AF30" s="401"/>
      <c r="AG30" s="401"/>
      <c r="AH30" s="401"/>
      <c r="AI30" s="401"/>
      <c r="AJ30" s="401"/>
    </row>
    <row r="31" spans="1:38">
      <c r="B31" s="394" t="str">
        <f>IF('Deckblatt - Overview'!$S$1=1,"Anhänge:","Attachments:")</f>
        <v>Attachments:</v>
      </c>
      <c r="C31" s="395"/>
      <c r="D31" s="395"/>
      <c r="E31" s="395"/>
      <c r="F31" s="395"/>
      <c r="G31" s="395"/>
      <c r="H31" s="395"/>
      <c r="I31" s="395"/>
      <c r="J31" s="395"/>
      <c r="K31" s="395"/>
      <c r="L31" s="395"/>
      <c r="M31" s="395"/>
      <c r="N31" s="395"/>
      <c r="O31" s="395"/>
      <c r="P31" s="395"/>
      <c r="Q31" s="199"/>
      <c r="R31" s="199"/>
      <c r="S31" s="199"/>
      <c r="T31" s="199"/>
      <c r="U31" s="199"/>
      <c r="V31" s="199"/>
      <c r="W31" s="199"/>
      <c r="X31" s="199"/>
      <c r="Y31" s="199"/>
      <c r="Z31" s="199"/>
      <c r="AA31" s="199"/>
      <c r="AB31" s="199"/>
      <c r="AC31" s="199"/>
      <c r="AD31" s="199"/>
      <c r="AE31" s="199"/>
      <c r="AF31" s="199"/>
      <c r="AG31" s="199"/>
      <c r="AH31" s="199"/>
      <c r="AI31" s="199"/>
      <c r="AJ31" s="200"/>
    </row>
    <row r="32" spans="1:38" ht="20.25" customHeight="1">
      <c r="B32" s="402"/>
      <c r="C32" s="403"/>
      <c r="D32" s="403"/>
      <c r="E32" s="403"/>
      <c r="F32" s="403"/>
      <c r="G32" s="403"/>
      <c r="H32" s="403"/>
      <c r="I32" s="403"/>
      <c r="J32" s="403"/>
      <c r="K32" s="403"/>
      <c r="L32" s="403"/>
      <c r="M32" s="403"/>
      <c r="N32" s="403"/>
      <c r="O32" s="403"/>
      <c r="P32" s="403"/>
      <c r="Q32" s="403"/>
      <c r="R32" s="403"/>
      <c r="S32" s="403"/>
      <c r="T32" s="403"/>
      <c r="U32" s="403"/>
      <c r="V32" s="403"/>
      <c r="W32" s="403"/>
      <c r="X32" s="403"/>
      <c r="Y32" s="403"/>
      <c r="Z32" s="403"/>
      <c r="AA32" s="403"/>
      <c r="AB32" s="403"/>
      <c r="AC32" s="403"/>
      <c r="AD32" s="403"/>
      <c r="AE32" s="403"/>
      <c r="AF32" s="403"/>
      <c r="AG32" s="403"/>
      <c r="AH32" s="403"/>
      <c r="AI32" s="403"/>
      <c r="AJ32" s="404"/>
    </row>
    <row r="33" spans="2:36" ht="11.25" customHeight="1">
      <c r="B33" s="405"/>
      <c r="C33" s="406"/>
      <c r="D33" s="406"/>
      <c r="E33" s="406"/>
      <c r="F33" s="406"/>
      <c r="G33" s="406"/>
      <c r="H33" s="406"/>
      <c r="I33" s="406"/>
      <c r="J33" s="406"/>
      <c r="K33" s="406"/>
      <c r="L33" s="406"/>
      <c r="M33" s="406"/>
      <c r="N33" s="406"/>
      <c r="O33" s="406"/>
      <c r="P33" s="406"/>
      <c r="Q33" s="406"/>
      <c r="R33" s="406"/>
      <c r="S33" s="406"/>
      <c r="T33" s="406"/>
      <c r="U33" s="406"/>
      <c r="V33" s="406"/>
      <c r="W33" s="406"/>
      <c r="X33" s="406"/>
      <c r="Y33" s="406"/>
      <c r="Z33" s="406"/>
      <c r="AA33" s="406"/>
      <c r="AB33" s="406"/>
      <c r="AC33" s="406"/>
      <c r="AD33" s="406"/>
      <c r="AE33" s="406"/>
      <c r="AF33" s="406"/>
      <c r="AG33" s="406"/>
      <c r="AH33" s="406"/>
      <c r="AI33" s="406"/>
      <c r="AJ33" s="406"/>
    </row>
    <row r="34" spans="2:36">
      <c r="B34" s="394" t="str">
        <f>IF('Deckblatt - Overview'!$S$1=1,"Kommentare:","Comments:")</f>
        <v>Comments:</v>
      </c>
      <c r="C34" s="395"/>
      <c r="D34" s="395"/>
      <c r="E34" s="395"/>
      <c r="F34" s="395"/>
      <c r="G34" s="395"/>
      <c r="H34" s="395"/>
      <c r="I34" s="395"/>
      <c r="J34" s="395"/>
      <c r="K34" s="395"/>
      <c r="L34" s="395"/>
      <c r="M34" s="395"/>
      <c r="N34" s="395"/>
      <c r="O34" s="395"/>
      <c r="P34" s="395"/>
      <c r="Q34" s="199"/>
      <c r="R34" s="199"/>
      <c r="S34" s="199"/>
      <c r="T34" s="199"/>
      <c r="U34" s="199"/>
      <c r="V34" s="199"/>
      <c r="W34" s="199"/>
      <c r="X34" s="199"/>
      <c r="Y34" s="199"/>
      <c r="Z34" s="199"/>
      <c r="AA34" s="199"/>
      <c r="AB34" s="199"/>
      <c r="AC34" s="199"/>
      <c r="AD34" s="199"/>
      <c r="AE34" s="199"/>
      <c r="AF34" s="199"/>
      <c r="AG34" s="199"/>
      <c r="AH34" s="199"/>
      <c r="AI34" s="199"/>
      <c r="AJ34" s="200"/>
    </row>
    <row r="35" spans="2:36" ht="60.75" customHeight="1">
      <c r="B35" s="402"/>
      <c r="C35" s="403"/>
      <c r="D35" s="403"/>
      <c r="E35" s="403"/>
      <c r="F35" s="403"/>
      <c r="G35" s="403"/>
      <c r="H35" s="403"/>
      <c r="I35" s="403"/>
      <c r="J35" s="403"/>
      <c r="K35" s="403"/>
      <c r="L35" s="403"/>
      <c r="M35" s="403"/>
      <c r="N35" s="403"/>
      <c r="O35" s="403"/>
      <c r="P35" s="403"/>
      <c r="Q35" s="403"/>
      <c r="R35" s="403"/>
      <c r="S35" s="403"/>
      <c r="T35" s="403"/>
      <c r="U35" s="403"/>
      <c r="V35" s="403"/>
      <c r="W35" s="403"/>
      <c r="X35" s="403"/>
      <c r="Y35" s="403"/>
      <c r="Z35" s="403"/>
      <c r="AA35" s="403"/>
      <c r="AB35" s="403"/>
      <c r="AC35" s="403"/>
      <c r="AD35" s="403"/>
      <c r="AE35" s="403"/>
      <c r="AF35" s="403"/>
      <c r="AG35" s="403"/>
      <c r="AH35" s="403"/>
      <c r="AI35" s="403"/>
      <c r="AJ35" s="404"/>
    </row>
    <row r="36" spans="2:36" ht="12" customHeight="1">
      <c r="B36" s="66" t="str">
        <f>IF('Deckblatt - Overview'!$S$1=1,"Unterschriften Lieferant (Qualität, Technik/Produktion und Vertrieb)","Signatures Supplier (Quality, Technology/Production and Sales)")</f>
        <v>Signatures Supplier (Quality, Technology/Production and Sales)</v>
      </c>
      <c r="C36" s="201"/>
      <c r="D36" s="201"/>
      <c r="E36" s="201"/>
      <c r="F36" s="201"/>
      <c r="G36" s="201"/>
      <c r="H36" s="201"/>
      <c r="I36" s="201"/>
      <c r="J36" s="201"/>
      <c r="K36" s="201"/>
      <c r="L36" s="201"/>
      <c r="M36" s="201"/>
      <c r="N36" s="201"/>
      <c r="O36" s="201"/>
      <c r="P36" s="201"/>
      <c r="Q36" s="201"/>
      <c r="R36" s="201"/>
      <c r="S36" s="202"/>
      <c r="T36" s="202"/>
      <c r="U36" s="202"/>
      <c r="V36" s="202"/>
      <c r="W36" s="202"/>
      <c r="X36" s="202"/>
      <c r="Y36" s="202"/>
      <c r="Z36" s="202"/>
      <c r="AA36" s="202"/>
      <c r="AB36" s="202"/>
      <c r="AC36" s="202"/>
      <c r="AD36" s="202"/>
      <c r="AE36" s="202"/>
      <c r="AF36" s="202"/>
      <c r="AG36" s="202"/>
      <c r="AH36" s="202"/>
      <c r="AI36" s="202"/>
      <c r="AJ36" s="202"/>
    </row>
    <row r="37" spans="2:36" ht="4.5" customHeight="1">
      <c r="B37" s="407" t="s">
        <v>12</v>
      </c>
      <c r="C37" s="408"/>
      <c r="D37" s="408"/>
      <c r="E37" s="408"/>
      <c r="F37" s="408"/>
      <c r="G37" s="408"/>
      <c r="H37" s="408"/>
      <c r="I37" s="408"/>
      <c r="J37" s="408"/>
      <c r="K37" s="408"/>
      <c r="L37" s="408"/>
      <c r="M37" s="408"/>
      <c r="N37" s="408"/>
      <c r="O37" s="408"/>
      <c r="P37" s="408"/>
      <c r="Q37" s="408"/>
      <c r="R37" s="408"/>
      <c r="S37" s="408"/>
      <c r="T37" s="408"/>
      <c r="U37" s="408"/>
      <c r="V37" s="408"/>
      <c r="W37" s="408"/>
      <c r="X37" s="408"/>
      <c r="Y37" s="408"/>
      <c r="Z37" s="408"/>
      <c r="AA37" s="408"/>
      <c r="AB37" s="408"/>
      <c r="AC37" s="408"/>
      <c r="AD37" s="408"/>
      <c r="AE37" s="408"/>
      <c r="AF37" s="408"/>
      <c r="AG37" s="408"/>
      <c r="AH37" s="408"/>
      <c r="AI37" s="408"/>
      <c r="AJ37" s="408"/>
    </row>
    <row r="38" spans="2:36" ht="13.5" customHeight="1">
      <c r="B38" s="409" t="str">
        <f>IF('Deckblatt - Overview'!$S$1=1,"Name Mitarbeiter:","Name of Employee:")</f>
        <v>Name of Employee:</v>
      </c>
      <c r="C38" s="409"/>
      <c r="D38" s="409"/>
      <c r="E38" s="409"/>
      <c r="F38" s="409"/>
      <c r="G38" s="409"/>
      <c r="H38" s="409"/>
      <c r="I38" s="409"/>
      <c r="J38" s="409"/>
      <c r="K38" s="409"/>
      <c r="L38" s="409"/>
      <c r="M38" s="409"/>
      <c r="N38" s="409" t="str">
        <f>IF('Deckblatt - Overview'!$S$1=1,"Datum:","Date:")</f>
        <v>Date:</v>
      </c>
      <c r="O38" s="409"/>
      <c r="P38" s="409"/>
      <c r="Q38" s="409"/>
      <c r="R38" s="409" t="str">
        <f>IF('Deckblatt - Overview'!$S$1=1,"Funktion Mitarbeiter:","Function of employee:")</f>
        <v>Function of employee:</v>
      </c>
      <c r="S38" s="409"/>
      <c r="T38" s="409"/>
      <c r="U38" s="409"/>
      <c r="V38" s="409"/>
      <c r="W38" s="409"/>
      <c r="X38" s="409"/>
      <c r="Y38" s="409"/>
      <c r="Z38" s="409"/>
      <c r="AA38" s="409"/>
      <c r="AB38" s="409"/>
      <c r="AC38" s="409"/>
      <c r="AD38" s="409" t="str">
        <f>IF('Deckblatt - Overview'!$S$1=1,"Unterschrift:","Signature:")</f>
        <v>Signature:</v>
      </c>
      <c r="AE38" s="409"/>
      <c r="AF38" s="409"/>
      <c r="AG38" s="409"/>
      <c r="AH38" s="409"/>
      <c r="AI38" s="409"/>
      <c r="AJ38" s="409"/>
    </row>
    <row r="39" spans="2:36" ht="25" customHeight="1">
      <c r="B39" s="410"/>
      <c r="C39" s="410"/>
      <c r="D39" s="410"/>
      <c r="E39" s="410"/>
      <c r="F39" s="410"/>
      <c r="G39" s="410"/>
      <c r="H39" s="410"/>
      <c r="I39" s="410"/>
      <c r="J39" s="410"/>
      <c r="K39" s="410"/>
      <c r="L39" s="410"/>
      <c r="M39" s="410"/>
      <c r="N39" s="411"/>
      <c r="O39" s="366"/>
      <c r="P39" s="366"/>
      <c r="Q39" s="366"/>
      <c r="R39" s="412"/>
      <c r="S39" s="412"/>
      <c r="T39" s="412"/>
      <c r="U39" s="412"/>
      <c r="V39" s="412"/>
      <c r="W39" s="412"/>
      <c r="X39" s="412"/>
      <c r="Y39" s="412"/>
      <c r="Z39" s="412"/>
      <c r="AA39" s="412"/>
      <c r="AB39" s="412"/>
      <c r="AC39" s="412"/>
      <c r="AD39" s="412"/>
      <c r="AE39" s="412"/>
      <c r="AF39" s="412"/>
      <c r="AG39" s="412"/>
      <c r="AH39" s="412"/>
      <c r="AI39" s="412"/>
      <c r="AJ39" s="412"/>
    </row>
    <row r="40" spans="2:36" ht="25" customHeight="1">
      <c r="B40" s="410"/>
      <c r="C40" s="410"/>
      <c r="D40" s="410"/>
      <c r="E40" s="410"/>
      <c r="F40" s="410"/>
      <c r="G40" s="410"/>
      <c r="H40" s="410"/>
      <c r="I40" s="410"/>
      <c r="J40" s="410"/>
      <c r="K40" s="410"/>
      <c r="L40" s="410"/>
      <c r="M40" s="410"/>
      <c r="N40" s="411"/>
      <c r="O40" s="366"/>
      <c r="P40" s="366"/>
      <c r="Q40" s="366"/>
      <c r="R40" s="412"/>
      <c r="S40" s="412"/>
      <c r="T40" s="412"/>
      <c r="U40" s="412"/>
      <c r="V40" s="412"/>
      <c r="W40" s="412"/>
      <c r="X40" s="412"/>
      <c r="Y40" s="412"/>
      <c r="Z40" s="412"/>
      <c r="AA40" s="412"/>
      <c r="AB40" s="412"/>
      <c r="AC40" s="412"/>
      <c r="AD40" s="412"/>
      <c r="AE40" s="412"/>
      <c r="AF40" s="412"/>
      <c r="AG40" s="412"/>
      <c r="AH40" s="412"/>
      <c r="AI40" s="412"/>
      <c r="AJ40" s="412"/>
    </row>
    <row r="41" spans="2:36" ht="25" customHeight="1">
      <c r="B41" s="410"/>
      <c r="C41" s="410"/>
      <c r="D41" s="410"/>
      <c r="E41" s="410"/>
      <c r="F41" s="410"/>
      <c r="G41" s="410"/>
      <c r="H41" s="410"/>
      <c r="I41" s="410"/>
      <c r="J41" s="410"/>
      <c r="K41" s="410"/>
      <c r="L41" s="410"/>
      <c r="M41" s="410"/>
      <c r="N41" s="411"/>
      <c r="O41" s="366"/>
      <c r="P41" s="366"/>
      <c r="Q41" s="366"/>
      <c r="R41" s="412"/>
      <c r="S41" s="412"/>
      <c r="T41" s="412"/>
      <c r="U41" s="412"/>
      <c r="V41" s="412"/>
      <c r="W41" s="412"/>
      <c r="X41" s="412"/>
      <c r="Y41" s="412"/>
      <c r="Z41" s="412"/>
      <c r="AA41" s="412"/>
      <c r="AB41" s="412"/>
      <c r="AC41" s="412"/>
      <c r="AD41" s="412"/>
      <c r="AE41" s="412"/>
      <c r="AF41" s="412"/>
      <c r="AG41" s="412"/>
      <c r="AH41" s="412"/>
      <c r="AI41" s="412"/>
      <c r="AJ41" s="412"/>
    </row>
    <row r="42" spans="2:36" ht="6.75" customHeight="1"/>
  </sheetData>
  <sheetProtection algorithmName="SHA-512" hashValue="RACTOCIi5OrOBCCmeKCQQFbn3yeR6t4YsForb3redKXBpzRtctlCn84opSlmE7mnsVjz5w6BKLHHd0CCb8KfbQ==" saltValue="8bW8G6V9COepq0uRPWJ0ig==" spinCount="100000" sheet="1" selectLockedCells="1"/>
  <mergeCells count="83">
    <mergeCell ref="B41:M41"/>
    <mergeCell ref="N41:Q41"/>
    <mergeCell ref="R41:AC41"/>
    <mergeCell ref="AD41:AJ41"/>
    <mergeCell ref="B39:M39"/>
    <mergeCell ref="N39:Q39"/>
    <mergeCell ref="R39:AC39"/>
    <mergeCell ref="AD39:AJ39"/>
    <mergeCell ref="B40:M40"/>
    <mergeCell ref="N40:Q40"/>
    <mergeCell ref="R40:AC40"/>
    <mergeCell ref="AD40:AJ40"/>
    <mergeCell ref="B35:AJ35"/>
    <mergeCell ref="B37:AJ37"/>
    <mergeCell ref="B38:M38"/>
    <mergeCell ref="N38:Q38"/>
    <mergeCell ref="R38:AC38"/>
    <mergeCell ref="AD38:AJ38"/>
    <mergeCell ref="B34:P34"/>
    <mergeCell ref="B22:D22"/>
    <mergeCell ref="E22:G22"/>
    <mergeCell ref="J22:AJ22"/>
    <mergeCell ref="B24:P24"/>
    <mergeCell ref="L25:AJ25"/>
    <mergeCell ref="L26:AJ26"/>
    <mergeCell ref="L28:AK28"/>
    <mergeCell ref="L30:AJ30"/>
    <mergeCell ref="B31:P31"/>
    <mergeCell ref="B32:AJ32"/>
    <mergeCell ref="B33:AJ33"/>
    <mergeCell ref="B20:D20"/>
    <mergeCell ref="E20:G20"/>
    <mergeCell ref="J20:AJ20"/>
    <mergeCell ref="B21:D21"/>
    <mergeCell ref="E21:G21"/>
    <mergeCell ref="J21:AJ21"/>
    <mergeCell ref="B18:D18"/>
    <mergeCell ref="E18:G18"/>
    <mergeCell ref="J18:AJ18"/>
    <mergeCell ref="B19:D19"/>
    <mergeCell ref="E19:G19"/>
    <mergeCell ref="J19:AJ19"/>
    <mergeCell ref="B17:D17"/>
    <mergeCell ref="E17:G17"/>
    <mergeCell ref="J17:AJ17"/>
    <mergeCell ref="B13:D13"/>
    <mergeCell ref="E13:F13"/>
    <mergeCell ref="J13:AJ13"/>
    <mergeCell ref="B14:D14"/>
    <mergeCell ref="E14:G14"/>
    <mergeCell ref="J14:AJ14"/>
    <mergeCell ref="B15:D15"/>
    <mergeCell ref="E15:G15"/>
    <mergeCell ref="J15:AJ15"/>
    <mergeCell ref="B16:H16"/>
    <mergeCell ref="J16:AJ16"/>
    <mergeCell ref="B12:D12"/>
    <mergeCell ref="E12:F12"/>
    <mergeCell ref="J12:AJ12"/>
    <mergeCell ref="B7:P7"/>
    <mergeCell ref="Q7:AA7"/>
    <mergeCell ref="AB7:AJ7"/>
    <mergeCell ref="B8:P8"/>
    <mergeCell ref="Q8:AA8"/>
    <mergeCell ref="AB8:AJ8"/>
    <mergeCell ref="B9:AJ9"/>
    <mergeCell ref="B10:AJ10"/>
    <mergeCell ref="B11:D11"/>
    <mergeCell ref="E11:G11"/>
    <mergeCell ref="I11:AJ11"/>
    <mergeCell ref="B5:P5"/>
    <mergeCell ref="Q5:AA5"/>
    <mergeCell ref="AB5:AJ5"/>
    <mergeCell ref="B6:P6"/>
    <mergeCell ref="Q6:AA6"/>
    <mergeCell ref="AB6:AJ6"/>
    <mergeCell ref="B1:W1"/>
    <mergeCell ref="B3:P3"/>
    <mergeCell ref="Q3:AA3"/>
    <mergeCell ref="AB3:AJ3"/>
    <mergeCell ref="B4:P4"/>
    <mergeCell ref="Q4:AA4"/>
    <mergeCell ref="AB4:AJ4"/>
  </mergeCells>
  <dataValidations count="1">
    <dataValidation type="list" allowBlank="1" showInputMessage="1" showErrorMessage="1" sqref="B17:H22 B12:H15">
      <formula1>$X$1</formula1>
    </dataValidation>
  </dataValidations>
  <printOptions horizontalCentered="1"/>
  <pageMargins left="0.25" right="0.25" top="0.75" bottom="0.62027777777777782" header="0.3" footer="0.3"/>
  <pageSetup paperSize="9" scale="80" orientation="portrait" r:id="rId1"/>
  <headerFooter>
    <oddHeader>&amp;R&amp;G</oddHeader>
    <oddFooter>&amp;L&amp;8Ersteller: QM22  J. Fehlmann ,  Version 3.1 / 26.04.2024
Freigabe: QM2 D. Schubert / 26.04.2024&amp;C&amp;9© KNDS Deutschland GmbH &amp;&amp; Co. KG &amp;R&amp;9Seite &amp;P/&amp;N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4097" r:id="rId5" name="Check Box 1">
              <controlPr locked="0" defaultSize="0" autoFill="0" autoLine="0" autoPict="0">
                <anchor moveWithCells="1">
                  <from>
                    <xdr:col>9</xdr:col>
                    <xdr:colOff>165100</xdr:colOff>
                    <xdr:row>25</xdr:row>
                    <xdr:rowOff>31750</xdr:rowOff>
                  </from>
                  <to>
                    <xdr:col>11</xdr:col>
                    <xdr:colOff>107950</xdr:colOff>
                    <xdr:row>25</xdr:row>
                    <xdr:rowOff>260350</xdr:rowOff>
                  </to>
                </anchor>
              </controlPr>
            </control>
          </mc:Choice>
        </mc:AlternateContent>
        <mc:AlternateContent xmlns:mc="http://schemas.openxmlformats.org/markup-compatibility/2006">
          <mc:Choice Requires="x14">
            <control shapeId="4098" r:id="rId6" name="Check Box 2">
              <controlPr locked="0" defaultSize="0" autoFill="0" autoLine="0" autoPict="0">
                <anchor moveWithCells="1">
                  <from>
                    <xdr:col>9</xdr:col>
                    <xdr:colOff>165100</xdr:colOff>
                    <xdr:row>27</xdr:row>
                    <xdr:rowOff>31750</xdr:rowOff>
                  </from>
                  <to>
                    <xdr:col>11</xdr:col>
                    <xdr:colOff>107950</xdr:colOff>
                    <xdr:row>27</xdr:row>
                    <xdr:rowOff>241300</xdr:rowOff>
                  </to>
                </anchor>
              </controlPr>
            </control>
          </mc:Choice>
        </mc:AlternateContent>
        <mc:AlternateContent xmlns:mc="http://schemas.openxmlformats.org/markup-compatibility/2006">
          <mc:Choice Requires="x14">
            <control shapeId="4099" r:id="rId7" name="Check Box 3">
              <controlPr locked="0" defaultSize="0" autoFill="0" autoLine="0" autoPict="0">
                <anchor moveWithCells="1">
                  <from>
                    <xdr:col>9</xdr:col>
                    <xdr:colOff>165100</xdr:colOff>
                    <xdr:row>29</xdr:row>
                    <xdr:rowOff>31750</xdr:rowOff>
                  </from>
                  <to>
                    <xdr:col>11</xdr:col>
                    <xdr:colOff>107950</xdr:colOff>
                    <xdr:row>29</xdr:row>
                    <xdr:rowOff>260350</xdr:rowOff>
                  </to>
                </anchor>
              </controlPr>
            </control>
          </mc:Choice>
        </mc:AlternateContent>
        <mc:AlternateContent xmlns:mc="http://schemas.openxmlformats.org/markup-compatibility/2006">
          <mc:Choice Requires="x14">
            <control shapeId="4100" r:id="rId8" name="Check Box 4">
              <controlPr locked="0" defaultSize="0" autoFill="0" autoLine="0" autoPict="0">
                <anchor moveWithCells="1">
                  <from>
                    <xdr:col>1</xdr:col>
                    <xdr:colOff>38100</xdr:colOff>
                    <xdr:row>27</xdr:row>
                    <xdr:rowOff>38100</xdr:rowOff>
                  </from>
                  <to>
                    <xdr:col>3</xdr:col>
                    <xdr:colOff>88900</xdr:colOff>
                    <xdr:row>27</xdr:row>
                    <xdr:rowOff>260350</xdr:rowOff>
                  </to>
                </anchor>
              </controlPr>
            </control>
          </mc:Choice>
        </mc:AlternateContent>
        <mc:AlternateContent xmlns:mc="http://schemas.openxmlformats.org/markup-compatibility/2006">
          <mc:Choice Requires="x14">
            <control shapeId="4101" r:id="rId9" name="Check Box 5">
              <controlPr locked="0" defaultSize="0" autoFill="0" autoLine="0" autoPict="0">
                <anchor moveWithCells="1">
                  <from>
                    <xdr:col>1</xdr:col>
                    <xdr:colOff>38100</xdr:colOff>
                    <xdr:row>24</xdr:row>
                    <xdr:rowOff>31750</xdr:rowOff>
                  </from>
                  <to>
                    <xdr:col>3</xdr:col>
                    <xdr:colOff>88900</xdr:colOff>
                    <xdr:row>24</xdr:row>
                    <xdr:rowOff>241300</xdr:rowOff>
                  </to>
                </anchor>
              </controlPr>
            </control>
          </mc:Choice>
        </mc:AlternateContent>
        <mc:AlternateContent xmlns:mc="http://schemas.openxmlformats.org/markup-compatibility/2006">
          <mc:Choice Requires="x14">
            <control shapeId="4102" r:id="rId10" name="Check Box 6">
              <controlPr locked="0" defaultSize="0" autoFill="0" autoLine="0" autoPict="0">
                <anchor moveWithCells="1">
                  <from>
                    <xdr:col>9</xdr:col>
                    <xdr:colOff>165100</xdr:colOff>
                    <xdr:row>24</xdr:row>
                    <xdr:rowOff>31750</xdr:rowOff>
                  </from>
                  <to>
                    <xdr:col>11</xdr:col>
                    <xdr:colOff>114300</xdr:colOff>
                    <xdr:row>24</xdr:row>
                    <xdr:rowOff>260350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4:D89"/>
  <sheetViews>
    <sheetView showGridLines="0" workbookViewId="0">
      <selection activeCell="D20" sqref="D20"/>
    </sheetView>
  </sheetViews>
  <sheetFormatPr baseColWidth="10" defaultColWidth="11.453125" defaultRowHeight="14.5"/>
  <cols>
    <col min="4" max="4" width="172.81640625" customWidth="1"/>
  </cols>
  <sheetData>
    <row r="4" spans="2:2">
      <c r="B4" s="1" t="s">
        <v>0</v>
      </c>
    </row>
    <row r="5" spans="2:2">
      <c r="B5" s="1" t="s">
        <v>1</v>
      </c>
    </row>
    <row r="6" spans="2:2">
      <c r="B6" s="1" t="s">
        <v>2</v>
      </c>
    </row>
    <row r="7" spans="2:2">
      <c r="B7" s="1"/>
    </row>
    <row r="8" spans="2:2">
      <c r="B8" s="1" t="s">
        <v>3</v>
      </c>
    </row>
    <row r="11" spans="2:2">
      <c r="B11" t="s">
        <v>4</v>
      </c>
    </row>
    <row r="12" spans="2:2">
      <c r="B12" t="s">
        <v>5</v>
      </c>
    </row>
    <row r="13" spans="2:2">
      <c r="B13" t="s">
        <v>6</v>
      </c>
    </row>
    <row r="15" spans="2:2">
      <c r="B15" t="s">
        <v>7</v>
      </c>
    </row>
    <row r="85" spans="1:4">
      <c r="A85" s="2" t="s">
        <v>8</v>
      </c>
      <c r="B85" s="3"/>
      <c r="C85" s="3"/>
      <c r="D85" s="3"/>
    </row>
    <row r="86" spans="1:4" ht="93" customHeight="1">
      <c r="A86" s="3"/>
      <c r="B86" s="3"/>
      <c r="C86" s="3"/>
      <c r="D86" s="4" t="s">
        <v>9</v>
      </c>
    </row>
    <row r="87" spans="1:4">
      <c r="A87" s="3"/>
      <c r="B87" s="3"/>
      <c r="C87" s="3"/>
      <c r="D87" s="3"/>
    </row>
    <row r="88" spans="1:4">
      <c r="A88" s="3"/>
      <c r="B88" s="3"/>
      <c r="C88" s="3"/>
      <c r="D88" s="3"/>
    </row>
    <row r="89" spans="1:4" ht="62.25" customHeight="1">
      <c r="A89" s="3"/>
      <c r="B89" s="3"/>
      <c r="C89" s="3"/>
      <c r="D89" s="4" t="s">
        <v>10</v>
      </c>
    </row>
  </sheetData>
  <sheetProtection password="DE96" sheet="1" selectLockedCells="1"/>
  <pageMargins left="0.7" right="0.7" top="0.78740157499999996" bottom="0.78740157499999996" header="0.3" footer="0.3"/>
  <pageSetup paperSize="9"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8</vt:i4>
      </vt:variant>
    </vt:vector>
  </HeadingPairs>
  <TitlesOfParts>
    <vt:vector size="14" baseType="lpstr">
      <vt:lpstr>Deckblatt - Overview</vt:lpstr>
      <vt:lpstr>Teilebündelung - parts bundling</vt:lpstr>
      <vt:lpstr>Fragen - Questions</vt:lpstr>
      <vt:lpstr>geforderte Dok.-req.Doc.</vt:lpstr>
      <vt:lpstr>Herstellb. - Manufacturability</vt:lpstr>
      <vt:lpstr>Information </vt:lpstr>
      <vt:lpstr>'Deckblatt - Overview'!Druckbereich</vt:lpstr>
      <vt:lpstr>'Fragen - Questions'!Druckbereich</vt:lpstr>
      <vt:lpstr>'geforderte Dok.-req.Doc.'!Druckbereich</vt:lpstr>
      <vt:lpstr>'Herstellb. - Manufacturability'!Druckbereich</vt:lpstr>
      <vt:lpstr>'Teilebündelung - parts bundling'!Druckbereich</vt:lpstr>
      <vt:lpstr>'Fragen - Questions'!Drucktitel</vt:lpstr>
      <vt:lpstr>'geforderte Dok.-req.Doc.'!Drucktitel</vt:lpstr>
      <vt:lpstr>'Teilebündelung - parts bundling'!Drucktitel</vt:lpstr>
    </vt:vector>
  </TitlesOfParts>
  <Company>Krauss-Maffei Wegmann GmbH &amp; Co. KG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Fehlmann, Jens</dc:creator>
  <cp:lastModifiedBy>Schwandt, Morris</cp:lastModifiedBy>
  <cp:lastPrinted>2024-04-26T05:51:58Z</cp:lastPrinted>
  <dcterms:created xsi:type="dcterms:W3CDTF">2024-01-11T05:55:05Z</dcterms:created>
  <dcterms:modified xsi:type="dcterms:W3CDTF">2024-04-26T12:52:10Z</dcterms:modified>
</cp:coreProperties>
</file>